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65" activeTab="3"/>
  </bookViews>
  <sheets>
    <sheet name="TODO RIESGO DAÑOS" sheetId="1" r:id="rId1"/>
    <sheet name="RCE" sheetId="2" r:id="rId2"/>
    <sheet name="MANEJO GLOBAL" sheetId="3" r:id="rId3"/>
    <sheet name="RC SERVIDORES PUBLICOS" sheetId="4" r:id="rId4"/>
    <sheet name="AUTOMOVILES " sheetId="5" r:id="rId5"/>
    <sheet name="RESUMEN PRIMAS" sheetId="6" r:id="rId6"/>
  </sheets>
  <externalReferences>
    <externalReference r:id="rId9"/>
    <externalReference r:id="rId10"/>
  </externalReferences>
  <definedNames>
    <definedName name="Base">#REF!</definedName>
    <definedName name="Excel_BuiltIn_Print_Area_2">#REF!</definedName>
    <definedName name="Excel_BuiltIn_Print_Area_2_1">#REF!</definedName>
    <definedName name="Excel_BuiltIn_Print_Area_4">#REF!</definedName>
  </definedNames>
  <calcPr fullCalcOnLoad="1"/>
</workbook>
</file>

<file path=xl/sharedStrings.xml><?xml version="1.0" encoding="utf-8"?>
<sst xmlns="http://schemas.openxmlformats.org/spreadsheetml/2006/main" count="488" uniqueCount="353">
  <si>
    <t xml:space="preserve">EMPRESA MUNICIPAL PARA LA SALUD - EMSA - </t>
  </si>
  <si>
    <t>Póliza Todo Riesgo Daños Materiales</t>
  </si>
  <si>
    <t>Valor</t>
  </si>
  <si>
    <t>Combinados</t>
  </si>
  <si>
    <t>Asegurado</t>
  </si>
  <si>
    <t>Activos Fijos ubicados en la  Carrera 21 No.29-29 Piso 4. Parque Caldas - Manizales</t>
  </si>
  <si>
    <t>- Muebles y enseres en general</t>
  </si>
  <si>
    <t>- Mejoras Locativas</t>
  </si>
  <si>
    <t>- Maquinaria y equipo</t>
  </si>
  <si>
    <r>
      <t xml:space="preserve">- Equipos Móviles para eventos Períodicos </t>
    </r>
    <r>
      <rPr>
        <b/>
        <sz val="12"/>
        <rFont val="Arial"/>
        <family val="2"/>
      </rPr>
      <t>(TODO RIESGO)</t>
    </r>
  </si>
  <si>
    <t>Total Valor Asegurado Contenidos</t>
  </si>
  <si>
    <t xml:space="preserve">Indice variable 5% </t>
  </si>
  <si>
    <t xml:space="preserve">Equipos Electricos y Electrónicos </t>
  </si>
  <si>
    <t>Bienes de propiedad de EMSA y por los que sea responsable, tales como equipos de computo y perifericos, equipos de oficina, planta telefonica y extensiones, fax, fotocopiadora, equipos de comunicación, y demas biens de interes del asegurado.incluyendo aquellos en comodato.</t>
  </si>
  <si>
    <t>Cableado redes eléctricas de voz y de datos</t>
  </si>
  <si>
    <t xml:space="preserve">Sustracción con y sin violencia </t>
  </si>
  <si>
    <t>Muebles y enseres</t>
  </si>
  <si>
    <t>Maquinaria y equipo</t>
  </si>
  <si>
    <t>Rotura de Maquinaria</t>
  </si>
  <si>
    <t>Maquinaria y Equipo</t>
  </si>
  <si>
    <t>Amparos Adicionales con Limites</t>
  </si>
  <si>
    <t>- Remoción de escombros</t>
  </si>
  <si>
    <t>- Amparo automático de nuevas propiedades (60 días)</t>
  </si>
  <si>
    <t>- Traslado temporal (60 días)</t>
  </si>
  <si>
    <t>- Gastos de demostración de pérdida</t>
  </si>
  <si>
    <t>- Gastos de extinción</t>
  </si>
  <si>
    <t>- Gastos de preservación</t>
  </si>
  <si>
    <t>- Gastos adicionales</t>
  </si>
  <si>
    <t>- Propiedad personal de empleados (excluye dineros, joyas)</t>
  </si>
  <si>
    <t>- Honorarios profesionales</t>
  </si>
  <si>
    <t xml:space="preserve">- Portador externo de datos      </t>
  </si>
  <si>
    <t>- Reposición de documentos y/o archivos</t>
  </si>
  <si>
    <t>- Gastos adicionales equipo electrónico</t>
  </si>
  <si>
    <t>- Gastos por flete aéreo</t>
  </si>
  <si>
    <t>- Gastos adicionales por horas extras</t>
  </si>
  <si>
    <t>- Rotura Accidental de Vidrios</t>
  </si>
  <si>
    <t>- Suspensión del servicio de energía eléctrica</t>
  </si>
  <si>
    <t>Si</t>
  </si>
  <si>
    <t>-Gastos Extraordinarios</t>
  </si>
  <si>
    <t>-Gastos adicionales demostrables en que incurra el asegurado por estudios, licencias, peritazgos y otros necesario para los tramites ante las autoridades pertinentes.</t>
  </si>
  <si>
    <t>Amparos</t>
  </si>
  <si>
    <t>Todo riesgo de pérdida o daño material por cualquier causa no expresamente excluída, sea que dichos bienes estén en uso o inactivos y se encuentren dentro o fuera de los predios del asegurado, incluyendo:Terremoto, temblor o erupción volcánica (100%), asonada, motín, conmoción civil o popular, huelga y actos mal intencionados de terceros (al 100%)</t>
  </si>
  <si>
    <t>Total</t>
  </si>
  <si>
    <t>Condiciones Particulares (Ver Cláusulas Capítulo II)</t>
  </si>
  <si>
    <t>2.1.  Condiciones técnicas y económicas de los reaseguradores</t>
  </si>
  <si>
    <t>2.2.  Nombramiento de ajustador</t>
  </si>
  <si>
    <t>2.3. Bienes bajo cuidado, tenencia y control</t>
  </si>
  <si>
    <t>2.8.  Restablecimiento automático del valor asegurado por pago de siniestro</t>
  </si>
  <si>
    <t>2.12. Revocación o no renovación 90 días</t>
  </si>
  <si>
    <t>2.15. Arbitramento</t>
  </si>
  <si>
    <t>2.16. Aviso de pérdida 30 días</t>
  </si>
  <si>
    <t>2.17. Conocimiento del riesgo</t>
  </si>
  <si>
    <t>2.22. Acuerdo para ajuste en caso de siniestro</t>
  </si>
  <si>
    <t>2.34. Manejo de siniestros</t>
  </si>
  <si>
    <t>2.61. Actos de autoridad</t>
  </si>
  <si>
    <t>2.65  Demolición por orden de autoridad competente.</t>
  </si>
  <si>
    <t>Nota:</t>
  </si>
  <si>
    <t>Los valores asegurados serán suministrados en forma global y en ningún momento se suministrará relación de valores pormenorizados.</t>
  </si>
  <si>
    <t>Los deducibles para la cobertura de Equipo Móviles y Portátiles se aplicarán cuando Los eventos se presenten fuera de Los predios. Si las pérdidas ocurren dentro de predios, los deducibles corresponderán a los bienes dentro de predios.</t>
  </si>
  <si>
    <t>Deducibles</t>
  </si>
  <si>
    <t>- Terremoto, temblor (excepto equipo electrónico):</t>
  </si>
  <si>
    <t>- Asonada, motín, amit(excepto equipo electrónico):</t>
  </si>
  <si>
    <t>10% valor pérdida mínimo 3 smmlv</t>
  </si>
  <si>
    <t>- Hurto y hurto calificado de equipo electrónico:</t>
  </si>
  <si>
    <t xml:space="preserve"> 10% valor pérdida mínimo 1 smmlv</t>
  </si>
  <si>
    <t>- Daño s de equipo electrónico:</t>
  </si>
  <si>
    <t>- Equipos móviles y portátiles:</t>
  </si>
  <si>
    <t>- Sustracción  para cualquier modalidad:</t>
  </si>
  <si>
    <t>- Incendio I y/o rayo en aparatos electricos:</t>
  </si>
  <si>
    <t>Sin deducible</t>
  </si>
  <si>
    <t>- Demás eventos:</t>
  </si>
  <si>
    <t>Prima Con Iva</t>
  </si>
  <si>
    <t>Póliza Manejo Entidades Estatales</t>
  </si>
  <si>
    <t>Valor asegurado</t>
  </si>
  <si>
    <t>Se amparan las perdidas patrimoniales causadas al asegurado por actos de infidelidad de cualquiera de sus empleados y/o empresas de servicios temporales y/o empleados de firmas especializadas. Igualmente se incluye el valor de las cajas menores que sean manejadas en la Entidad.</t>
  </si>
  <si>
    <t>Limite global</t>
  </si>
  <si>
    <t xml:space="preserve"> </t>
  </si>
  <si>
    <t>- Basico</t>
  </si>
  <si>
    <t>- Hurto y hurto calificado</t>
  </si>
  <si>
    <t>- Abuso de confianza</t>
  </si>
  <si>
    <t>- Estafa, desfalco</t>
  </si>
  <si>
    <t>- Falsificación</t>
  </si>
  <si>
    <t>- Protección de depósitos bancarios</t>
  </si>
  <si>
    <t>-  Delitos contra la administración pública</t>
  </si>
  <si>
    <t>-  Alcances fiscales</t>
  </si>
  <si>
    <t>-  Rendición y reconstrucción de cuentas</t>
  </si>
  <si>
    <t>Condiciones Particulares</t>
  </si>
  <si>
    <t>2.1. Condiciones técnicas y económicas de los reaseguradores.</t>
  </si>
  <si>
    <t>2.2.  Nombramiento de ajustador.</t>
  </si>
  <si>
    <t>2.12.  Revocación o no renovación de la póliza 90 días</t>
  </si>
  <si>
    <t>2.58.  Cláusula de extensión de cobertura</t>
  </si>
  <si>
    <t>2.60. Pérdidas causadas por personas no identificadas</t>
  </si>
  <si>
    <t>2.74. Aviso de siniestro 30 días.</t>
  </si>
  <si>
    <t>2.80. Se ampara todo el personal al servicio del asegurado</t>
  </si>
  <si>
    <t>2.81.  Se cubren pérdidas causadas por empleados de firmas especializadas y/o temporales y/o outsourcing</t>
  </si>
  <si>
    <t>2.82.  Cláusula de protección de depósitos bancarios</t>
  </si>
  <si>
    <t>2.34.  Manejo de siniestros</t>
  </si>
  <si>
    <t>2.35. Opción de amparos</t>
  </si>
  <si>
    <t>- Cajas Menores:</t>
  </si>
  <si>
    <t>Sin aplicación de deducible</t>
  </si>
  <si>
    <t>- Por evento:</t>
  </si>
  <si>
    <t xml:space="preserve"> Póliza Responsabilidad Civil Extracontractual</t>
  </si>
  <si>
    <t>Valor  Asegurado</t>
  </si>
  <si>
    <t>1. República de Colombia:</t>
  </si>
  <si>
    <t>Se cubren los perjuicios patrimoniales y/o extrapatrimoniales que sufra la entidad con motivo de la responsabilidad civil en que incurra de acuerdo con la ley Colombiana, por lesiones o muerte a personas y/o destruccion de bienes, causados durante el giro normal de las actividades del asegurado</t>
  </si>
  <si>
    <t xml:space="preserve">Límite </t>
  </si>
  <si>
    <t>En Millones</t>
  </si>
  <si>
    <t>- Predios, labores y operaciones</t>
  </si>
  <si>
    <t>- Contratistas y/o subcontratistas independientes</t>
  </si>
  <si>
    <t>- Incendio y explosión</t>
  </si>
  <si>
    <t>- Responsabilidad Civil por inundación</t>
  </si>
  <si>
    <t>- Responsabilidad Civil Patronal</t>
  </si>
  <si>
    <t>- Restaurantes, cafeterías y uso de casinos</t>
  </si>
  <si>
    <t>- Vallas - Avisos - Letreros dentro y/o fuera de predios</t>
  </si>
  <si>
    <t>- Vehículos propios y no propios</t>
  </si>
  <si>
    <t>- Gastos médicos</t>
  </si>
  <si>
    <t>30'/50'</t>
  </si>
  <si>
    <t>- Parqueaderos</t>
  </si>
  <si>
    <t>- Uso de ascensores y escaleras automáticas</t>
  </si>
  <si>
    <t xml:space="preserve">- Bienes bajo cuidado, tenencia y control </t>
  </si>
  <si>
    <t>- Operaciones de cargue y descargue de vehículos y gruas</t>
  </si>
  <si>
    <t>- Actividades sociales y deportivas incluyendo la originada del uso de centros deportivos localizados dentro o fuera de sus predios</t>
  </si>
  <si>
    <t>- Responsabilidad Civil cruzada</t>
  </si>
  <si>
    <t>- Inclusión de Costos y Gastos de Defensa</t>
  </si>
  <si>
    <t>- Propietarios, arrendatarios y poseedores</t>
  </si>
  <si>
    <t>- Predios en arrendamiento</t>
  </si>
  <si>
    <t>- Propiedades adyacentes</t>
  </si>
  <si>
    <t>- Reparaciones y construcciones menores</t>
  </si>
  <si>
    <t>- Asistencia Jurídica en proceso civil, penal y administrativo</t>
  </si>
  <si>
    <t>- Viaje de funcionarios dentro del territorio nacional</t>
  </si>
  <si>
    <t>- Posesion, uso o mantenimiento de predios</t>
  </si>
  <si>
    <t>- Actividades propias del asegurado que realicen sus empleados temporales, ocasionales o transitorios.</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</si>
  <si>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</si>
  <si>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</si>
  <si>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</si>
  <si>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</si>
  <si>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 xml:space="preserve">Condiciones Particulares </t>
  </si>
  <si>
    <t>2.2. Nombramiento de ajustador</t>
  </si>
  <si>
    <t>2.15.  Arbitramento</t>
  </si>
  <si>
    <t>2.16.  Aviso de siniestro 30 días.</t>
  </si>
  <si>
    <t>2.17.  Conocimiento del riesgo</t>
  </si>
  <si>
    <t>2.26.  Uso de armas de fuego y errores de puntería</t>
  </si>
  <si>
    <t>2.27. Uso de cafeterías, restaurantes, casinos y bares.  Avisos y vallas</t>
  </si>
  <si>
    <t>2.28.  Actividades sociales y deportivas</t>
  </si>
  <si>
    <t>2.29.  Amparo automático para predios y nuevas operaciones</t>
  </si>
  <si>
    <t>2.30. Cobertura para vehículos propios y no propios</t>
  </si>
  <si>
    <t>2.31.  Transporte de materias primas y materiales azaroso</t>
  </si>
  <si>
    <t>2.33.  Extensión del sitio o sitios en donde se asegura el riesgo</t>
  </si>
  <si>
    <t>2.39. Cobertura para elevadores y/o equipos de perforación de posos de agua</t>
  </si>
  <si>
    <t>2.83.  Gastos de defensa, cauciones y costas procesales.</t>
  </si>
  <si>
    <t>2.90. Contratistas y subcontratistas</t>
  </si>
  <si>
    <t>Nota importante</t>
  </si>
  <si>
    <t>Aclaración cobertura de Responsabilidad civil</t>
  </si>
  <si>
    <t>Extracontractual</t>
  </si>
  <si>
    <t>Nota 1:</t>
  </si>
  <si>
    <t>Bajo la cobertura de Parqueaderos se amparan igualmente los daños y hurto de los vehículos</t>
  </si>
  <si>
    <t>Nota 2:</t>
  </si>
  <si>
    <t xml:space="preserve">10% valor pérdida mínimo 1,5 smmlv </t>
  </si>
  <si>
    <t>- Demás evento</t>
  </si>
  <si>
    <t xml:space="preserve">10% valor pérdida mínimo 1 smmlv </t>
  </si>
  <si>
    <t>- Gastos médicos:</t>
  </si>
  <si>
    <t xml:space="preserve"> Sin aplicación de deducible</t>
  </si>
  <si>
    <t>Automóvil Hyundai, Modelo 2010, Placas OUC037</t>
  </si>
  <si>
    <t>Servicio Oficial</t>
  </si>
  <si>
    <t>Código:  03201207</t>
  </si>
  <si>
    <t>- Responsabilidad Civil Extracontractual:</t>
  </si>
  <si>
    <t>- Pérdida total daños</t>
  </si>
  <si>
    <t>- Pérdida parcial daños</t>
  </si>
  <si>
    <t>- Pérdida total y parcial Hurto y Hurto calificado</t>
  </si>
  <si>
    <t>- Terremoto, temblor y/o erupción volcánica</t>
  </si>
  <si>
    <t>- Amparo patrimonial</t>
  </si>
  <si>
    <t>- Asistencia jurídica en proceso penal (máxima opción)</t>
  </si>
  <si>
    <t>- Asistencia jurídica en proceso civil (máxima opción)</t>
  </si>
  <si>
    <t>- Asistencia en viajes para todos los vehículos</t>
  </si>
  <si>
    <t>- 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</si>
  <si>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2.39 Primera opción de compra del vehículo recuperado y salvamento</t>
  </si>
  <si>
    <t>2.86. Extensión de Responsabilidad Civil</t>
  </si>
  <si>
    <t>2.100 Modificaciones en beneficio del asegurado</t>
  </si>
  <si>
    <t>- Daño entre vehiculos propios</t>
  </si>
  <si>
    <t>- Para efectos del amparo patrimonial, se entiende como conductor cualquier empleado al servicio del asegurado</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</si>
  <si>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</si>
  <si>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2"/>
        <rFont val="Arial"/>
        <family val="2"/>
      </rPr>
      <t>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</si>
  <si>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Programa de Seguros</t>
  </si>
  <si>
    <t>EMPRESA MUNICIPAL PARA LA SALUD  "E M S A"</t>
  </si>
  <si>
    <t>Resumen de Primas e Iva</t>
  </si>
  <si>
    <t>R A M O</t>
  </si>
  <si>
    <t>PRIMA ANUAL</t>
  </si>
  <si>
    <t xml:space="preserve">Prima </t>
  </si>
  <si>
    <t>PRORROGA</t>
  </si>
  <si>
    <t xml:space="preserve">PRORROGA </t>
  </si>
  <si>
    <t>Iva</t>
  </si>
  <si>
    <t xml:space="preserve">  Todo Riesgo Daños Materiales Combinados</t>
  </si>
  <si>
    <t>- Manejo Global Comercial</t>
  </si>
  <si>
    <t>- Responsabilidad Civil Extracontractual</t>
  </si>
  <si>
    <t>- Automóviles - Hyundai, Placas OUC037</t>
  </si>
  <si>
    <t>- Responsabilidad Civil Servidores Públicos</t>
  </si>
  <si>
    <t>TOTALES</t>
  </si>
  <si>
    <t>PUNTOS</t>
  </si>
  <si>
    <t>Pérdida Fiscal y/o detrimento patrimonial</t>
  </si>
  <si>
    <t>Demás eventos</t>
  </si>
  <si>
    <t xml:space="preserve">   Sin deducible</t>
  </si>
  <si>
    <t>Prima Con IVA</t>
  </si>
  <si>
    <t xml:space="preserve">  PUNTOS</t>
  </si>
  <si>
    <t xml:space="preserve">PÓLIZA RESPONSABILIDAD CIVIL </t>
  </si>
  <si>
    <t>SERVIDORES PÚBLICOS</t>
  </si>
  <si>
    <t>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t>
  </si>
  <si>
    <t>Opción 1:</t>
  </si>
  <si>
    <t xml:space="preserve">   $ 700,000,000</t>
  </si>
  <si>
    <t>- Cobertura para Directores y Administradores</t>
  </si>
  <si>
    <t>- Responsabilidad de la Empresa (Obtendrá la máxima calificación quien otorgue las mejores condiciones en éste ítem, los demás en forma proporcional)</t>
  </si>
  <si>
    <t>- Reclamos contra cónyuges, los herederos o representantes por fallecimiento o por insolvencia</t>
  </si>
  <si>
    <t>- Investigaciones preliminares</t>
  </si>
  <si>
    <t>- Pérdida fiscal y/o detrimento patrimonial</t>
  </si>
  <si>
    <t>- Nuevas subordinadas</t>
  </si>
  <si>
    <t>- Costos y Honorarios de Abogado</t>
  </si>
  <si>
    <t>- Cauciones Judiciales</t>
  </si>
  <si>
    <t>- Reclamos en materia laboral</t>
  </si>
  <si>
    <t>- Se amparan las reclamaciones provenientes directa o indirectamente de la contraloría general o de cualquier otra entidad y organismo de control del estado y/o de carácter público</t>
  </si>
  <si>
    <t>-  La póliza funciona bajo el sistema de aseguramiento base de reclamación Claims Made.</t>
  </si>
  <si>
    <t>NOTA: Dada la naturaleza jurídica de la empresa, es absolutamente necesario que este seguro incluya cobertura para juicios de responsabilidad fiscal, de lo contrario, la propuesta no será considerada.</t>
  </si>
  <si>
    <t>Obligatorio</t>
  </si>
  <si>
    <t xml:space="preserve">      Sublímites</t>
  </si>
  <si>
    <t>Costos judiciales y gastos de defensa:</t>
  </si>
  <si>
    <t>Investigaciones preliminares</t>
  </si>
  <si>
    <r>
      <t>Opción 1.</t>
    </r>
    <r>
      <rPr>
        <sz val="10"/>
        <color indexed="8"/>
        <rFont val="Arial"/>
        <family val="2"/>
      </rPr>
      <t xml:space="preserve"> $50.000.000 por persona/evento y $100.000.000 por vigencia</t>
    </r>
  </si>
  <si>
    <t>Procesos Verbales</t>
  </si>
  <si>
    <r>
      <t>Opción 1.</t>
    </r>
    <r>
      <rPr>
        <sz val="10"/>
        <color indexed="8"/>
        <rFont val="Arial"/>
        <family val="2"/>
      </rPr>
      <t xml:space="preserve"> $20.000.000 por persona/evento</t>
    </r>
  </si>
  <si>
    <t>AMPAROS</t>
  </si>
  <si>
    <t>2. Libre escogencia de abogado para la defensa</t>
  </si>
  <si>
    <t>4. Gastos de defensa en procesos penales y Administrativos</t>
  </si>
  <si>
    <t>6.Amparo de Culpa Grave</t>
  </si>
  <si>
    <t>7. Reclamaciones de tipo laboral entre asegurados</t>
  </si>
  <si>
    <t>8. Definición de asegurados</t>
  </si>
  <si>
    <t>9. Cobertura para juicios de Responsabilidad Fiscal</t>
  </si>
  <si>
    <t>10. Fecha de retroactividad 01 de octubre de 2007</t>
  </si>
  <si>
    <t>11. Condiciones técnicas y económicas de los reaseguradores.</t>
  </si>
  <si>
    <t>12. Revocación o no renovación de la póliza con aviso de 90 días.</t>
  </si>
  <si>
    <t>13. Manejo de siniestros.</t>
  </si>
  <si>
    <t>13.1. Cláusula de no control de reclamos.</t>
  </si>
  <si>
    <t>13.2. Formulario de solicitud</t>
  </si>
  <si>
    <t>14. Cauciones Judiciales</t>
  </si>
  <si>
    <t>15. Periodo Informativo</t>
  </si>
  <si>
    <t>16. Divisibilidad de las exclusiones</t>
  </si>
  <si>
    <t>17. Exclusión de dolo</t>
  </si>
  <si>
    <t>18. Modificación en beneficio del asegurado</t>
  </si>
  <si>
    <t>19. Nombramiento de ajustador</t>
  </si>
  <si>
    <t>21. Arbitramento</t>
  </si>
  <si>
    <t>22. Errores e inexactitudes</t>
  </si>
  <si>
    <t>23.  Aviso de siniestro 30 días.</t>
  </si>
  <si>
    <t>27. La póliza se extiende a cubrir los Directores y administradores pasados, presentes y futuros.</t>
  </si>
  <si>
    <t>Puntos</t>
  </si>
  <si>
    <t>obligatorio</t>
  </si>
  <si>
    <t>1.  Condiciones técnicas y económicas de los reaseguradores</t>
  </si>
  <si>
    <t>2.  Nombramiento de ajustador</t>
  </si>
  <si>
    <t>3. Bienes bajo cuidado, tenencia y control</t>
  </si>
  <si>
    <t>4.  Designación de bienes</t>
  </si>
  <si>
    <t>5.  No concurrencia de deducibles</t>
  </si>
  <si>
    <t>6.  Labores y Materiales</t>
  </si>
  <si>
    <t>7.  Cobertura de Conjuntos</t>
  </si>
  <si>
    <t>9.  Cobertura automática para nuevos bienes</t>
  </si>
  <si>
    <t>10. Traslado Temporal de Maquinaria y equipo (60 días)</t>
  </si>
  <si>
    <t>11. Cobertura de equipos móviles y portátiles dentro y fuera de predios</t>
  </si>
  <si>
    <t>13. Salvamentos</t>
  </si>
  <si>
    <t>14. Autorizaciones</t>
  </si>
  <si>
    <t>15. Arbitramento</t>
  </si>
  <si>
    <t>16. Aviso de pérdida 30 días</t>
  </si>
  <si>
    <t>17. Conocimiento del riesgo</t>
  </si>
  <si>
    <t>18. Definición de Bienes</t>
  </si>
  <si>
    <t>19. Pago de indemnizaciones</t>
  </si>
  <si>
    <t>20. Automaticidad de amparo</t>
  </si>
  <si>
    <t>21. Indemnizaciones a valor de reposición.</t>
  </si>
  <si>
    <t>22. Acuerdo para ajuste en caso de siniestro</t>
  </si>
  <si>
    <t>23. Extensión de cobertura</t>
  </si>
  <si>
    <t>24. Suspensión de energía eléctrica</t>
  </si>
  <si>
    <t>25. Cobertura por daños del equipo de climatización</t>
  </si>
  <si>
    <t>26. Definición de equipos de cómputo</t>
  </si>
  <si>
    <t>27. Daños por vehículos propios  y no propios</t>
  </si>
  <si>
    <t>28. Cláusula de demérito por uso</t>
  </si>
  <si>
    <t>29. Reparaciones provisionales</t>
  </si>
  <si>
    <t>30 Anexo de anegación, avalancha y deslizamiento</t>
  </si>
  <si>
    <t>31. Hurto Calificado en Predios</t>
  </si>
  <si>
    <t>32. Actos de autoridad</t>
  </si>
  <si>
    <t>33.  Cláusula de 72 horas</t>
  </si>
  <si>
    <t>34. Pago de anticipos</t>
  </si>
  <si>
    <t>35. El valor asegurado corresponde a valor de reposición o reemplazo</t>
  </si>
  <si>
    <t>36. Amparo automático para equipos de reemplazo</t>
  </si>
  <si>
    <t>37. Los amparos adicionales con limites no tendrán aplicación de deducible</t>
  </si>
  <si>
    <t>38. Valor de reposición para equipos descontinuados.</t>
  </si>
  <si>
    <t>39. Experticio técnico</t>
  </si>
  <si>
    <t>41. En pérdidas totales no habra aplicación de mejoramiento tecnológico</t>
  </si>
  <si>
    <t xml:space="preserve">Total poliza todo riesgo daños materiales </t>
  </si>
  <si>
    <t>obligatoria</t>
  </si>
  <si>
    <t>50'/50'</t>
  </si>
  <si>
    <t>Calificación</t>
  </si>
  <si>
    <t>OBLIGATORIA</t>
  </si>
  <si>
    <t>,</t>
  </si>
  <si>
    <t>OBLIGATORIO</t>
  </si>
  <si>
    <t>Queda entendido que la presente póliza ampara la responsabilidad civil derivada de los perjuicios patrimoniales y/o extrapatrimoniales, así como el Lucro cesante en el desarrollo de las actividades propias del asegurado,ocasionados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</si>
  <si>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Los usuarios y visitantes a las diferentes instalaciones del asegurado serán considerados como terceros</t>
  </si>
  <si>
    <r>
      <t>Opción 1.</t>
    </r>
    <r>
      <rPr>
        <sz val="10"/>
        <color indexed="8"/>
        <rFont val="Arial"/>
        <family val="2"/>
      </rPr>
      <t xml:space="preserve"> $70.000.000 por persona/evento y $300.000.000 por vigencia</t>
    </r>
  </si>
  <si>
    <t>25'/50'</t>
  </si>
  <si>
    <t xml:space="preserve"> 'Contaminación Subita y Accidental</t>
  </si>
  <si>
    <t>10´</t>
  </si>
  <si>
    <t>doble</t>
  </si>
  <si>
    <t>- Participacion del asegurado en ferias, exposiciones nacionales y fuera de Colombia  y eventos relacionados con su objeto social. Excluyendo USA, Canada, Puerto Rico y Australia</t>
  </si>
  <si>
    <t>2.59.  Amparo automático para nuevos cargos con aviso 30 días</t>
  </si>
  <si>
    <t>´- Gastos de transporte por pérdida total daños $20.000 diario por 60 días, por vehículo</t>
  </si>
  <si>
    <t>´´- Gastos de transporte por pérdida total hurto $20.000 diario por 60 días, por vehículo</t>
  </si>
  <si>
    <t>2.37  Amparo automático para accesorios 30 días hasta 5.000.000</t>
  </si>
  <si>
    <t>50'/100'</t>
  </si>
  <si>
    <t>R.C. del asegurado como consecuencia de los actos causados por vigilantes, personal de seguridad y escoltas,  incluyendo el uso de armas de fuego, incluyendo errores de puntería, en exceso de las polizas de ley de la empresa de seguridad</t>
  </si>
  <si>
    <t>50'</t>
  </si>
  <si>
    <t>30'</t>
  </si>
  <si>
    <t>3'/6'</t>
  </si>
  <si>
    <t>3'6'</t>
  </si>
  <si>
    <t>2'/4'</t>
  </si>
  <si>
    <t xml:space="preserve">Pérdidas por personas no identificadas </t>
  </si>
  <si>
    <t xml:space="preserve">Pérdidas causadas por empleados de firmas especializadas y/o temporales y/o ausorsing, adonorem </t>
  </si>
  <si>
    <t>2.8.  Restablecimiento automático del valor asegurado por pago de siniestro por una vez con pago de prima</t>
  </si>
  <si>
    <t>8.  Restablecimiento automático del valor asegurado por pago de siniestro excluyendo AMIT</t>
  </si>
  <si>
    <t>2.52. No aplicación de la cláusula de seguro insuficiente o infraseguro siempre y cuendo la diferencia no sea mayor 15 %</t>
  </si>
  <si>
    <t>50,000,000 evento/vigencia</t>
  </si>
  <si>
    <t>100,000,000</t>
  </si>
  <si>
    <t>2.62  Gastos por adecuación al último código de sismoresistencia 10% del vr. Asegurado</t>
  </si>
  <si>
    <t xml:space="preserve"> 1% valor asegurado o asegurable mínimo 3 smmlv</t>
  </si>
  <si>
    <t xml:space="preserve">AUTOMÓVILES </t>
  </si>
  <si>
    <t xml:space="preserve">2.87. b. Sustitución provisional del vehículo: únicamente para perdidas parciales del vehículo, máximo 10 días durante la vigencia, opera únicamente para vehículos livianos excluyendo blindados </t>
  </si>
  <si>
    <t>10'</t>
  </si>
  <si>
    <t>30.000.000 evento/vigencia</t>
  </si>
  <si>
    <t>20.000.000 evento/50.000.000 vigencia</t>
  </si>
  <si>
    <t>Equipo Electrico y Electronico</t>
  </si>
  <si>
    <t xml:space="preserve">Equipos Moviles para eventos Periodicos </t>
  </si>
  <si>
    <t>- Cobertura para equipos moviles y portatiles, cobertura dentro y fuera de predios</t>
  </si>
  <si>
    <t>SUBTOTAL AMPAROS</t>
  </si>
  <si>
    <t>SUBTOTAL COBERTURAS ADICIONALES</t>
  </si>
  <si>
    <t>SUBTOTAL DEDUCIBLES</t>
  </si>
  <si>
    <t>SUBTOTAL PRIMA</t>
  </si>
  <si>
    <t>APOYO A LA INDUSTRIA NACIONAL</t>
  </si>
  <si>
    <t>Subtotal Amparos</t>
  </si>
  <si>
    <t>Subtotal Condiciones particulares</t>
  </si>
  <si>
    <t>Total RCE</t>
  </si>
  <si>
    <t>Total Poliza Manejo Global</t>
  </si>
  <si>
    <t>Subtotal deducibles</t>
  </si>
  <si>
    <t>2.31  Amparo automático para nuevos vehículos 30 días hasta 40.000.000</t>
  </si>
  <si>
    <t>Nota aclaratoria: Teniendo en cuenta que la póliza no contempla la aplicación de deducible, se neutralizará el puntaje asignando los 200 puntos a todos los proponentes</t>
  </si>
  <si>
    <t>Vigencia:  Desde el 13 de Julio de 2020 a las 00:00 Horas  Hasta el 13 de Febrero  de 2021 a las 24:00 Horas</t>
  </si>
  <si>
    <t xml:space="preserve">  $500'000.000 / 500'000.000 / 1.000'000.000 Cobertura minima exigida)</t>
  </si>
  <si>
    <t>40.Cobertura por desprendimiento de tierra o rocas en hechos subitos e imprevistos</t>
  </si>
  <si>
    <t>41.. Cobertura por hundimiento o corrimiento del terreno en hechos subitos e imprevistos</t>
  </si>
  <si>
    <t>12. Revocación o no renovación 90 días, excepto AMIT 10 dias</t>
  </si>
  <si>
    <r>
      <t>SISTEMA DE COBERTURA:</t>
    </r>
    <r>
      <rPr>
        <sz val="11"/>
        <color indexed="8"/>
        <rFont val="Calibri"/>
        <family val="2"/>
      </rPr>
      <t xml:space="preserve"> El sistema bajo el cual opera la presente póliza es por reclamaciones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t>
    </r>
  </si>
  <si>
    <t xml:space="preserve">Definición de Evento: </t>
  </si>
  <si>
    <t xml:space="preserve">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</si>
</sst>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quot;$ &quot;* #,##0.00_);_(&quot;$ &quot;* \(#,##0.00\);_(&quot;$ &quot;* \-??_);_(@_)"/>
    <numFmt numFmtId="185" formatCode="#,##0_ ;[Red]\-#,##0\ "/>
    <numFmt numFmtId="186" formatCode="&quot;$ &quot;#,##0"/>
    <numFmt numFmtId="187" formatCode="_ * #,##0.00_ ;_ * \-#,##0.00_ ;_ * \-??_ ;_ @_ "/>
    <numFmt numFmtId="188" formatCode="_-* #,##0\ _P_t_s_-;\-* #,##0\ _P_t_s_-;_-* \-??\ _P_t_s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_(* #,##0.0_);_(* \(#,##0.0\);_(* &quot;-&quot;??_);_(@_)"/>
    <numFmt numFmtId="195" formatCode="_(* #,##0_);_(* \(#,##0\);_(* &quot;-&quot;??_);_(@_)"/>
    <numFmt numFmtId="196" formatCode="[$-240A]dddd\,\ d\ &quot;de&quot;\ mmmm\ &quot;de&quot;\ yyyy"/>
    <numFmt numFmtId="197" formatCode="[$-240A]h:mm:ss\ AM/PM"/>
    <numFmt numFmtId="198" formatCode="&quot;$&quot;#,##0"/>
  </numFmts>
  <fonts count="61">
    <font>
      <sz val="10"/>
      <name val="Arial"/>
      <family val="2"/>
    </font>
    <font>
      <sz val="11"/>
      <color indexed="8"/>
      <name val="Calibri"/>
      <family val="2"/>
    </font>
    <font>
      <sz val="10"/>
      <color indexed="10"/>
      <name val="Arial"/>
      <family val="2"/>
    </font>
    <font>
      <b/>
      <sz val="20"/>
      <color indexed="18"/>
      <name val="Arial"/>
      <family val="2"/>
    </font>
    <font>
      <b/>
      <sz val="12"/>
      <color indexed="18"/>
      <name val="Arial"/>
      <family val="2"/>
    </font>
    <font>
      <b/>
      <sz val="12"/>
      <color indexed="10"/>
      <name val="Arial"/>
      <family val="2"/>
    </font>
    <font>
      <b/>
      <sz val="14"/>
      <name val="Arial"/>
      <family val="2"/>
    </font>
    <font>
      <b/>
      <sz val="12"/>
      <name val="Arial"/>
      <family val="2"/>
    </font>
    <font>
      <sz val="12"/>
      <name val="Arial"/>
      <family val="2"/>
    </font>
    <font>
      <sz val="12"/>
      <color indexed="10"/>
      <name val="Arial"/>
      <family val="2"/>
    </font>
    <font>
      <b/>
      <u val="single"/>
      <sz val="12"/>
      <name val="Arial"/>
      <family val="2"/>
    </font>
    <font>
      <sz val="14"/>
      <name val="Arial"/>
      <family val="2"/>
    </font>
    <font>
      <b/>
      <sz val="12"/>
      <name val="Times New Roman"/>
      <family val="1"/>
    </font>
    <font>
      <b/>
      <sz val="16"/>
      <color indexed="18"/>
      <name val="Arial"/>
      <family val="2"/>
    </font>
    <font>
      <b/>
      <sz val="10"/>
      <color indexed="18"/>
      <name val="Arial"/>
      <family val="2"/>
    </font>
    <font>
      <b/>
      <sz val="14"/>
      <color indexed="18"/>
      <name val="Arial"/>
      <family val="2"/>
    </font>
    <font>
      <sz val="16"/>
      <color indexed="18"/>
      <name val="Arial"/>
      <family val="2"/>
    </font>
    <font>
      <b/>
      <sz val="9"/>
      <name val="Arial"/>
      <family val="2"/>
    </font>
    <font>
      <sz val="11"/>
      <name val="Calibri"/>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
      <sz val="10"/>
      <color rgb="FF000000"/>
      <name val="Arial"/>
      <family val="2"/>
    </font>
    <font>
      <sz val="11"/>
      <color rgb="FF000000"/>
      <name val="Calibri"/>
      <family val="2"/>
    </font>
    <font>
      <b/>
      <sz val="11"/>
      <color rgb="FF000000"/>
      <name val="Calibri"/>
      <family val="2"/>
    </font>
    <font>
      <b/>
      <u val="single"/>
      <sz val="10"/>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rgb="FFDBDBDB"/>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theme="0"/>
        <bgColor indexed="64"/>
      </patternFill>
    </fill>
    <fill>
      <patternFill patternType="solid">
        <fgColor theme="0" tint="-0.24997000396251678"/>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style="medium"/>
      <top>
        <color indexed="63"/>
      </top>
      <bottom>
        <color indexed="63"/>
      </bottom>
    </border>
    <border>
      <left style="medium"/>
      <right style="medium"/>
      <top style="medium"/>
      <bottom>
        <color indexed="63"/>
      </bottom>
    </border>
    <border>
      <left style="medium">
        <color rgb="FF000000"/>
      </left>
      <right style="medium">
        <color rgb="FF000000"/>
      </right>
      <top>
        <color indexed="63"/>
      </top>
      <bottom style="medium">
        <color rgb="FF000000"/>
      </bottom>
    </border>
    <border>
      <left style="double">
        <color indexed="8"/>
      </left>
      <right>
        <color indexed="63"/>
      </right>
      <top style="double">
        <color indexed="8"/>
      </top>
      <bottom>
        <color indexed="63"/>
      </bottom>
    </border>
    <border>
      <left style="thin"/>
      <right style="thin"/>
      <top style="thin"/>
      <bottom style="thin"/>
    </border>
    <border>
      <left style="double">
        <color indexed="8"/>
      </left>
      <right>
        <color indexed="63"/>
      </right>
      <top>
        <color indexed="63"/>
      </top>
      <bottom style="double">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style="thin">
        <color indexed="8"/>
      </right>
      <top style="thin"/>
      <bottom style="thin"/>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uble">
        <color indexed="8"/>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thin"/>
      <right style="medium"/>
      <top style="medium"/>
      <bottom style="mediu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double">
        <color indexed="8"/>
      </right>
      <top style="double">
        <color indexed="8"/>
      </top>
      <bottom>
        <color indexed="63"/>
      </bottom>
    </border>
    <border>
      <left style="double">
        <color indexed="8"/>
      </left>
      <right>
        <color indexed="63"/>
      </right>
      <top>
        <color indexed="63"/>
      </top>
      <bottom style="thin"/>
    </border>
    <border>
      <left>
        <color indexed="63"/>
      </left>
      <right style="double">
        <color indexed="8"/>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n"/>
      <right style="medium"/>
      <top>
        <color indexed="63"/>
      </top>
      <bottom style="mediu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right style="medium"/>
      <top>
        <color indexed="63"/>
      </top>
      <bottom style="medium"/>
    </border>
    <border>
      <left>
        <color indexed="63"/>
      </left>
      <right>
        <color indexed="63"/>
      </right>
      <top style="medium"/>
      <bottom style="medium"/>
    </border>
    <border>
      <left>
        <color indexed="63"/>
      </left>
      <right style="thin"/>
      <top style="medium"/>
      <bottom>
        <color indexed="63"/>
      </bottom>
    </border>
    <border>
      <left style="double">
        <color indexed="8"/>
      </left>
      <right style="double">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83" fontId="0" fillId="0" borderId="0" applyFill="0" applyBorder="0" applyAlignment="0" applyProtection="0"/>
    <xf numFmtId="181"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182"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48" fillId="31" borderId="0" applyNumberFormat="0" applyBorder="0" applyAlignment="0" applyProtection="0"/>
    <xf numFmtId="0" fontId="1"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21">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5" fillId="0" borderId="0" xfId="0" applyFont="1" applyBorder="1" applyAlignment="1">
      <alignment horizontal="center" wrapText="1"/>
    </xf>
    <xf numFmtId="0" fontId="0" fillId="0" borderId="0" xfId="0" applyFont="1" applyBorder="1" applyAlignment="1">
      <alignment wrapText="1"/>
    </xf>
    <xf numFmtId="0" fontId="7" fillId="0" borderId="10" xfId="0" applyFont="1" applyBorder="1" applyAlignment="1">
      <alignment horizontal="left" wrapText="1"/>
    </xf>
    <xf numFmtId="3" fontId="8" fillId="0" borderId="11" xfId="0" applyNumberFormat="1" applyFont="1" applyBorder="1" applyAlignment="1">
      <alignment/>
    </xf>
    <xf numFmtId="0" fontId="8" fillId="0" borderId="10" xfId="0" applyFont="1" applyBorder="1" applyAlignment="1">
      <alignment horizontal="left"/>
    </xf>
    <xf numFmtId="185" fontId="8" fillId="0" borderId="11" xfId="0" applyNumberFormat="1" applyFont="1" applyBorder="1" applyAlignment="1">
      <alignment/>
    </xf>
    <xf numFmtId="0" fontId="8" fillId="0" borderId="10" xfId="0" applyFont="1" applyBorder="1" applyAlignment="1">
      <alignment horizontal="justify"/>
    </xf>
    <xf numFmtId="0" fontId="7" fillId="0" borderId="10" xfId="0" applyFont="1" applyBorder="1" applyAlignment="1">
      <alignment horizontal="center"/>
    </xf>
    <xf numFmtId="186" fontId="8" fillId="0" borderId="12" xfId="0" applyNumberFormat="1" applyFont="1" applyBorder="1" applyAlignment="1">
      <alignment/>
    </xf>
    <xf numFmtId="0" fontId="2" fillId="0" borderId="0" xfId="0" applyFont="1" applyFill="1" applyBorder="1" applyAlignment="1">
      <alignment wrapText="1"/>
    </xf>
    <xf numFmtId="0" fontId="8" fillId="0" borderId="10" xfId="0" applyFont="1" applyBorder="1" applyAlignment="1">
      <alignment horizontal="center"/>
    </xf>
    <xf numFmtId="3" fontId="9" fillId="0" borderId="11" xfId="0" applyNumberFormat="1" applyFont="1" applyBorder="1" applyAlignment="1">
      <alignment wrapText="1"/>
    </xf>
    <xf numFmtId="0" fontId="8" fillId="0" borderId="10" xfId="0" applyFont="1" applyBorder="1" applyAlignment="1">
      <alignment horizontal="left" wrapText="1"/>
    </xf>
    <xf numFmtId="3" fontId="8" fillId="0" borderId="11" xfId="0" applyNumberFormat="1" applyFont="1" applyBorder="1" applyAlignment="1">
      <alignment wrapText="1"/>
    </xf>
    <xf numFmtId="0" fontId="8" fillId="0" borderId="13" xfId="0" applyFont="1" applyBorder="1" applyAlignment="1">
      <alignment horizontal="left" wrapText="1"/>
    </xf>
    <xf numFmtId="3" fontId="8" fillId="0" borderId="10" xfId="0" applyNumberFormat="1" applyFont="1" applyBorder="1" applyAlignment="1">
      <alignment horizontal="left" wrapText="1"/>
    </xf>
    <xf numFmtId="3" fontId="7" fillId="0" borderId="14" xfId="0" applyNumberFormat="1" applyFont="1" applyFill="1" applyBorder="1" applyAlignment="1">
      <alignment horizontal="right" wrapText="1"/>
    </xf>
    <xf numFmtId="3" fontId="8" fillId="0" borderId="13" xfId="0" applyNumberFormat="1" applyFont="1" applyBorder="1" applyAlignment="1">
      <alignment wrapText="1"/>
    </xf>
    <xf numFmtId="0" fontId="8" fillId="0" borderId="15" xfId="0" applyFont="1" applyBorder="1" applyAlignment="1">
      <alignment horizontal="right" wrapText="1"/>
    </xf>
    <xf numFmtId="3" fontId="8" fillId="0" borderId="13" xfId="0" applyNumberFormat="1" applyFont="1" applyFill="1" applyBorder="1" applyAlignment="1">
      <alignment wrapText="1"/>
    </xf>
    <xf numFmtId="3" fontId="10" fillId="0" borderId="13" xfId="0" applyNumberFormat="1" applyFont="1" applyBorder="1" applyAlignment="1">
      <alignment/>
    </xf>
    <xf numFmtId="0" fontId="7" fillId="0" borderId="0" xfId="0" applyFont="1" applyFill="1" applyBorder="1" applyAlignment="1">
      <alignment wrapText="1"/>
    </xf>
    <xf numFmtId="0" fontId="8" fillId="0" borderId="13" xfId="0" applyFont="1" applyBorder="1" applyAlignment="1">
      <alignment horizontal="right" wrapText="1"/>
    </xf>
    <xf numFmtId="0" fontId="7" fillId="0" borderId="13" xfId="0" applyFont="1" applyBorder="1" applyAlignment="1">
      <alignment horizontal="right" wrapText="1"/>
    </xf>
    <xf numFmtId="3" fontId="8" fillId="0" borderId="13" xfId="0" applyNumberFormat="1" applyFont="1" applyBorder="1" applyAlignment="1">
      <alignment horizontal="left" wrapText="1"/>
    </xf>
    <xf numFmtId="0" fontId="8" fillId="0" borderId="14" xfId="0" applyFont="1" applyBorder="1" applyAlignment="1">
      <alignment wrapText="1"/>
    </xf>
    <xf numFmtId="0" fontId="8" fillId="0" borderId="13" xfId="0" applyFont="1" applyFill="1" applyBorder="1" applyAlignment="1">
      <alignment wrapText="1"/>
    </xf>
    <xf numFmtId="0" fontId="8" fillId="0" borderId="13" xfId="0" applyFont="1" applyBorder="1" applyAlignment="1">
      <alignment wrapText="1"/>
    </xf>
    <xf numFmtId="3" fontId="8" fillId="0" borderId="14" xfId="0" applyNumberFormat="1" applyFont="1" applyBorder="1" applyAlignment="1">
      <alignment wrapText="1"/>
    </xf>
    <xf numFmtId="0" fontId="8" fillId="0" borderId="13" xfId="0" applyFont="1" applyBorder="1" applyAlignment="1">
      <alignment horizontal="justify" vertical="center" wrapText="1"/>
    </xf>
    <xf numFmtId="0" fontId="7" fillId="0" borderId="13" xfId="0" applyFont="1" applyBorder="1" applyAlignment="1">
      <alignment horizontal="justify" vertical="center" wrapText="1"/>
    </xf>
    <xf numFmtId="3" fontId="8" fillId="0" borderId="16" xfId="0" applyNumberFormat="1" applyFont="1" applyBorder="1" applyAlignment="1">
      <alignment wrapText="1"/>
    </xf>
    <xf numFmtId="0" fontId="10"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10" fillId="0" borderId="13" xfId="0" applyFont="1" applyFill="1" applyBorder="1" applyAlignment="1">
      <alignment horizontal="justify" vertical="center" wrapText="1"/>
    </xf>
    <xf numFmtId="187" fontId="11" fillId="0" borderId="0" xfId="49" applyNumberFormat="1" applyFont="1" applyFill="1" applyBorder="1" applyAlignment="1" applyProtection="1">
      <alignment/>
      <protection/>
    </xf>
    <xf numFmtId="187" fontId="15" fillId="0" borderId="0" xfId="49" applyNumberFormat="1" applyFont="1" applyFill="1" applyBorder="1" applyAlignment="1" applyProtection="1">
      <alignment/>
      <protection/>
    </xf>
    <xf numFmtId="0" fontId="14" fillId="0" borderId="0" xfId="0" applyFont="1" applyAlignment="1">
      <alignment/>
    </xf>
    <xf numFmtId="0" fontId="6" fillId="33" borderId="17" xfId="0" applyFont="1" applyFill="1" applyBorder="1" applyAlignment="1">
      <alignment horizontal="center"/>
    </xf>
    <xf numFmtId="0" fontId="6" fillId="33" borderId="18" xfId="0" applyFont="1" applyFill="1" applyBorder="1" applyAlignment="1">
      <alignment/>
    </xf>
    <xf numFmtId="0" fontId="6" fillId="33" borderId="19" xfId="0" applyFont="1" applyFill="1" applyBorder="1" applyAlignment="1">
      <alignment horizontal="center"/>
    </xf>
    <xf numFmtId="187" fontId="11" fillId="33" borderId="20" xfId="49" applyNumberFormat="1" applyFont="1" applyFill="1" applyBorder="1" applyAlignment="1" applyProtection="1">
      <alignment horizontal="center"/>
      <protection/>
    </xf>
    <xf numFmtId="187" fontId="11" fillId="33" borderId="21" xfId="49" applyNumberFormat="1" applyFont="1" applyFill="1" applyBorder="1" applyAlignment="1" applyProtection="1">
      <alignment horizontal="center"/>
      <protection/>
    </xf>
    <xf numFmtId="0" fontId="6" fillId="33" borderId="22" xfId="0" applyFont="1" applyFill="1" applyBorder="1" applyAlignment="1">
      <alignment horizontal="center"/>
    </xf>
    <xf numFmtId="0" fontId="8" fillId="0" borderId="16" xfId="0" applyFont="1" applyBorder="1" applyAlignment="1">
      <alignment/>
    </xf>
    <xf numFmtId="0" fontId="7" fillId="34" borderId="23" xfId="0" applyFont="1" applyFill="1" applyBorder="1" applyAlignment="1">
      <alignment/>
    </xf>
    <xf numFmtId="0" fontId="8" fillId="34" borderId="24" xfId="0" applyFont="1" applyFill="1" applyBorder="1" applyAlignment="1">
      <alignment/>
    </xf>
    <xf numFmtId="188" fontId="7" fillId="0" borderId="21" xfId="49" applyNumberFormat="1" applyFont="1" applyFill="1" applyBorder="1" applyAlignment="1" applyProtection="1">
      <alignment/>
      <protection/>
    </xf>
    <xf numFmtId="0" fontId="8" fillId="0" borderId="25" xfId="0" applyFont="1" applyBorder="1" applyAlignment="1">
      <alignment/>
    </xf>
    <xf numFmtId="188" fontId="7" fillId="0" borderId="25" xfId="49" applyNumberFormat="1" applyFont="1" applyFill="1" applyBorder="1" applyAlignment="1" applyProtection="1">
      <alignment/>
      <protection/>
    </xf>
    <xf numFmtId="188" fontId="7" fillId="0" borderId="26" xfId="49" applyNumberFormat="1" applyFont="1" applyFill="1" applyBorder="1" applyAlignment="1" applyProtection="1">
      <alignment/>
      <protection/>
    </xf>
    <xf numFmtId="0" fontId="8" fillId="0" borderId="26" xfId="0" applyFont="1" applyBorder="1" applyAlignment="1">
      <alignment/>
    </xf>
    <xf numFmtId="186" fontId="6" fillId="33" borderId="17" xfId="49" applyNumberFormat="1" applyFont="1" applyFill="1" applyBorder="1" applyAlignment="1" applyProtection="1">
      <alignment/>
      <protection/>
    </xf>
    <xf numFmtId="0" fontId="17" fillId="0" borderId="0" xfId="0" applyFont="1" applyAlignment="1">
      <alignment/>
    </xf>
    <xf numFmtId="0" fontId="8" fillId="0" borderId="27" xfId="0" applyFont="1" applyBorder="1" applyAlignment="1">
      <alignment horizontal="left" wrapText="1"/>
    </xf>
    <xf numFmtId="0" fontId="8" fillId="0" borderId="27" xfId="0" applyFont="1" applyBorder="1" applyAlignment="1">
      <alignment horizontal="right" wrapText="1"/>
    </xf>
    <xf numFmtId="0" fontId="8" fillId="0" borderId="28" xfId="0" applyFont="1" applyBorder="1" applyAlignment="1">
      <alignment horizontal="left" wrapText="1"/>
    </xf>
    <xf numFmtId="3" fontId="8" fillId="0" borderId="29" xfId="0" applyNumberFormat="1" applyFont="1" applyBorder="1" applyAlignment="1">
      <alignment wrapText="1"/>
    </xf>
    <xf numFmtId="3" fontId="8" fillId="0" borderId="27" xfId="0" applyNumberFormat="1" applyFont="1" applyBorder="1" applyAlignment="1">
      <alignment wrapText="1"/>
    </xf>
    <xf numFmtId="0" fontId="8" fillId="0" borderId="0" xfId="0" applyFont="1" applyBorder="1" applyAlignment="1">
      <alignment wrapText="1"/>
    </xf>
    <xf numFmtId="0" fontId="18" fillId="0" borderId="0" xfId="0" applyFont="1" applyAlignment="1">
      <alignment vertical="center"/>
    </xf>
    <xf numFmtId="0" fontId="56" fillId="35" borderId="30" xfId="0" applyFont="1" applyFill="1" applyBorder="1" applyAlignment="1">
      <alignment horizontal="center" vertical="center" wrapText="1"/>
    </xf>
    <xf numFmtId="0" fontId="56" fillId="35" borderId="31" xfId="0" applyFont="1" applyFill="1" applyBorder="1" applyAlignment="1">
      <alignment horizontal="center" vertical="center" wrapText="1"/>
    </xf>
    <xf numFmtId="0" fontId="57" fillId="0" borderId="32" xfId="0" applyFont="1" applyBorder="1" applyAlignment="1">
      <alignment vertical="center" wrapText="1"/>
    </xf>
    <xf numFmtId="0" fontId="57" fillId="0" borderId="33" xfId="0" applyFont="1" applyBorder="1" applyAlignment="1">
      <alignment horizontal="center" vertical="center" wrapText="1"/>
    </xf>
    <xf numFmtId="0" fontId="56" fillId="35" borderId="34" xfId="0" applyFont="1" applyFill="1" applyBorder="1" applyAlignment="1">
      <alignment horizontal="center" vertical="center" wrapText="1"/>
    </xf>
    <xf numFmtId="0" fontId="56" fillId="35" borderId="32" xfId="0" applyFont="1" applyFill="1" applyBorder="1" applyAlignment="1">
      <alignment horizontal="center" vertical="center" wrapText="1"/>
    </xf>
    <xf numFmtId="0" fontId="56" fillId="35" borderId="30" xfId="0" applyFont="1" applyFill="1" applyBorder="1" applyAlignment="1">
      <alignment vertical="center" wrapText="1"/>
    </xf>
    <xf numFmtId="0" fontId="56" fillId="35" borderId="33" xfId="0" applyFont="1" applyFill="1" applyBorder="1" applyAlignment="1">
      <alignment horizontal="center" vertical="center" wrapText="1"/>
    </xf>
    <xf numFmtId="0" fontId="0" fillId="0" borderId="33"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35" xfId="0" applyFont="1" applyBorder="1" applyAlignment="1">
      <alignment vertical="center" wrapText="1"/>
    </xf>
    <xf numFmtId="0" fontId="57" fillId="0" borderId="36" xfId="0" applyFont="1" applyBorder="1" applyAlignment="1">
      <alignment horizontal="justify" vertical="center" wrapText="1"/>
    </xf>
    <xf numFmtId="0" fontId="57" fillId="0" borderId="36" xfId="0" applyFont="1" applyBorder="1" applyAlignment="1">
      <alignment vertical="center" wrapText="1"/>
    </xf>
    <xf numFmtId="0" fontId="57" fillId="0" borderId="37" xfId="0" applyFont="1" applyBorder="1" applyAlignment="1">
      <alignment horizontal="justify" vertical="center" wrapText="1"/>
    </xf>
    <xf numFmtId="0" fontId="57" fillId="0" borderId="38" xfId="0" applyFont="1" applyBorder="1" applyAlignment="1">
      <alignment horizontal="justify" vertical="center" wrapText="1"/>
    </xf>
    <xf numFmtId="0" fontId="57" fillId="0" borderId="39" xfId="0" applyFont="1" applyBorder="1" applyAlignment="1">
      <alignment horizontal="center" vertical="center" wrapText="1"/>
    </xf>
    <xf numFmtId="0" fontId="57" fillId="0" borderId="38" xfId="0" applyFont="1" applyBorder="1" applyAlignment="1">
      <alignment horizontal="center" vertical="center" wrapText="1"/>
    </xf>
    <xf numFmtId="0" fontId="57" fillId="0" borderId="40" xfId="0" applyFont="1" applyBorder="1" applyAlignment="1">
      <alignment vertical="center" wrapText="1"/>
    </xf>
    <xf numFmtId="0" fontId="6" fillId="36" borderId="41" xfId="0" applyFont="1" applyFill="1" applyBorder="1" applyAlignment="1">
      <alignment horizontal="center" wrapText="1"/>
    </xf>
    <xf numFmtId="3" fontId="6" fillId="36" borderId="42" xfId="0" applyNumberFormat="1" applyFont="1" applyFill="1" applyBorder="1" applyAlignment="1">
      <alignment horizontal="center" wrapText="1"/>
    </xf>
    <xf numFmtId="0" fontId="6" fillId="36" borderId="43" xfId="0" applyFont="1" applyFill="1" applyBorder="1" applyAlignment="1">
      <alignment horizontal="center" wrapText="1"/>
    </xf>
    <xf numFmtId="0" fontId="8" fillId="0" borderId="29" xfId="0" applyFont="1" applyBorder="1" applyAlignment="1">
      <alignment horizontal="center" wrapText="1"/>
    </xf>
    <xf numFmtId="0" fontId="8" fillId="0" borderId="28" xfId="0" applyFont="1" applyBorder="1" applyAlignment="1">
      <alignment horizontal="center" wrapText="1"/>
    </xf>
    <xf numFmtId="0" fontId="8" fillId="0" borderId="27" xfId="0" applyFont="1" applyBorder="1" applyAlignment="1">
      <alignment horizontal="center" wrapText="1"/>
    </xf>
    <xf numFmtId="0" fontId="7" fillId="34" borderId="15" xfId="0" applyFont="1" applyFill="1" applyBorder="1" applyAlignment="1">
      <alignment horizontal="center" wrapText="1"/>
    </xf>
    <xf numFmtId="0" fontId="7" fillId="34" borderId="27" xfId="0" applyFont="1" applyFill="1" applyBorder="1" applyAlignment="1">
      <alignment horizontal="center" wrapText="1"/>
    </xf>
    <xf numFmtId="0" fontId="8" fillId="0" borderId="28" xfId="0" applyFont="1" applyBorder="1" applyAlignment="1">
      <alignment horizontal="right" wrapText="1"/>
    </xf>
    <xf numFmtId="0" fontId="8" fillId="34" borderId="29" xfId="0" applyFont="1" applyFill="1" applyBorder="1" applyAlignment="1">
      <alignment horizontal="right" wrapText="1"/>
    </xf>
    <xf numFmtId="3" fontId="8" fillId="0" borderId="28" xfId="0" applyNumberFormat="1" applyFont="1" applyBorder="1" applyAlignment="1">
      <alignment/>
    </xf>
    <xf numFmtId="0" fontId="8" fillId="0" borderId="44" xfId="0" applyFont="1" applyBorder="1" applyAlignment="1">
      <alignment horizontal="right" wrapText="1"/>
    </xf>
    <xf numFmtId="0" fontId="8" fillId="0" borderId="45" xfId="0" applyFont="1" applyBorder="1" applyAlignment="1">
      <alignment horizontal="right" wrapText="1"/>
    </xf>
    <xf numFmtId="0" fontId="8" fillId="0" borderId="45" xfId="0" applyFont="1" applyFill="1" applyBorder="1" applyAlignment="1">
      <alignment horizontal="right" wrapText="1"/>
    </xf>
    <xf numFmtId="0" fontId="7" fillId="34" borderId="46" xfId="0" applyFont="1" applyFill="1" applyBorder="1" applyAlignment="1">
      <alignment horizontal="right" wrapText="1"/>
    </xf>
    <xf numFmtId="3" fontId="10" fillId="0" borderId="27" xfId="0" applyNumberFormat="1" applyFont="1" applyBorder="1" applyAlignment="1">
      <alignment/>
    </xf>
    <xf numFmtId="3" fontId="8" fillId="0" borderId="27" xfId="0" applyNumberFormat="1" applyFont="1" applyFill="1" applyBorder="1" applyAlignment="1">
      <alignment wrapText="1"/>
    </xf>
    <xf numFmtId="3" fontId="8" fillId="34" borderId="27" xfId="0" applyNumberFormat="1" applyFont="1" applyFill="1" applyBorder="1" applyAlignment="1">
      <alignment horizontal="left" wrapText="1"/>
    </xf>
    <xf numFmtId="3" fontId="8" fillId="0" borderId="27" xfId="0" applyNumberFormat="1" applyFont="1" applyBorder="1" applyAlignment="1">
      <alignment/>
    </xf>
    <xf numFmtId="3" fontId="8" fillId="0" borderId="27" xfId="0" applyNumberFormat="1" applyFont="1" applyFill="1" applyBorder="1" applyAlignment="1">
      <alignment/>
    </xf>
    <xf numFmtId="3" fontId="8" fillId="0" borderId="28" xfId="0" applyNumberFormat="1" applyFont="1" applyFill="1" applyBorder="1" applyAlignment="1">
      <alignment wrapText="1"/>
    </xf>
    <xf numFmtId="3" fontId="8" fillId="0" borderId="11" xfId="0" applyNumberFormat="1" applyFont="1" applyBorder="1" applyAlignment="1">
      <alignment horizontal="center" wrapText="1"/>
    </xf>
    <xf numFmtId="0" fontId="7" fillId="37" borderId="42" xfId="0" applyFont="1" applyFill="1" applyBorder="1" applyAlignment="1">
      <alignment horizontal="center" wrapText="1"/>
    </xf>
    <xf numFmtId="0" fontId="8" fillId="0" borderId="29" xfId="0" applyFont="1" applyBorder="1" applyAlignment="1">
      <alignment wrapText="1"/>
    </xf>
    <xf numFmtId="0" fontId="8" fillId="0" borderId="27" xfId="0" applyFont="1" applyBorder="1" applyAlignment="1">
      <alignment wrapText="1"/>
    </xf>
    <xf numFmtId="0" fontId="8" fillId="0" borderId="28" xfId="0" applyFont="1" applyBorder="1" applyAlignment="1">
      <alignment wrapText="1"/>
    </xf>
    <xf numFmtId="0" fontId="8" fillId="0" borderId="27" xfId="0" applyFont="1" applyFill="1" applyBorder="1" applyAlignment="1">
      <alignment wrapText="1"/>
    </xf>
    <xf numFmtId="0" fontId="8" fillId="37" borderId="42" xfId="0" applyFont="1" applyFill="1" applyBorder="1" applyAlignment="1">
      <alignment wrapText="1"/>
    </xf>
    <xf numFmtId="0" fontId="8" fillId="37" borderId="29" xfId="0" applyFont="1" applyFill="1" applyBorder="1" applyAlignment="1">
      <alignment wrapText="1"/>
    </xf>
    <xf numFmtId="3" fontId="7" fillId="38" borderId="42" xfId="0" applyNumberFormat="1" applyFont="1" applyFill="1" applyBorder="1" applyAlignment="1">
      <alignment wrapText="1"/>
    </xf>
    <xf numFmtId="3" fontId="7" fillId="39" borderId="42" xfId="0" applyNumberFormat="1" applyFont="1" applyFill="1" applyBorder="1" applyAlignment="1">
      <alignment horizontal="center" wrapText="1"/>
    </xf>
    <xf numFmtId="3" fontId="8" fillId="0" borderId="29" xfId="0" applyNumberFormat="1" applyFont="1" applyBorder="1" applyAlignment="1">
      <alignment horizontal="left" wrapText="1"/>
    </xf>
    <xf numFmtId="3" fontId="8" fillId="0" borderId="27" xfId="0" applyNumberFormat="1" applyFont="1" applyBorder="1" applyAlignment="1">
      <alignment horizontal="left" wrapText="1"/>
    </xf>
    <xf numFmtId="3" fontId="8" fillId="0" borderId="27" xfId="0" applyNumberFormat="1" applyFont="1" applyBorder="1" applyAlignment="1">
      <alignment horizontal="left"/>
    </xf>
    <xf numFmtId="3" fontId="8" fillId="0" borderId="47" xfId="0" applyNumberFormat="1" applyFont="1" applyBorder="1" applyAlignment="1">
      <alignment wrapText="1"/>
    </xf>
    <xf numFmtId="3" fontId="8" fillId="0" borderId="47" xfId="0" applyNumberFormat="1" applyFont="1" applyFill="1" applyBorder="1" applyAlignment="1">
      <alignment wrapText="1"/>
    </xf>
    <xf numFmtId="0" fontId="8" fillId="0" borderId="47" xfId="0" applyFont="1" applyFill="1" applyBorder="1" applyAlignment="1">
      <alignment wrapText="1"/>
    </xf>
    <xf numFmtId="0" fontId="8" fillId="0" borderId="47" xfId="0" applyFont="1" applyBorder="1" applyAlignment="1">
      <alignment wrapText="1"/>
    </xf>
    <xf numFmtId="3" fontId="8" fillId="0" borderId="48" xfId="0" applyNumberFormat="1" applyFont="1" applyBorder="1" applyAlignment="1">
      <alignment wrapText="1"/>
    </xf>
    <xf numFmtId="3" fontId="8" fillId="0" borderId="47" xfId="0" applyNumberFormat="1" applyFont="1" applyBorder="1" applyAlignment="1">
      <alignment horizontal="left" wrapText="1"/>
    </xf>
    <xf numFmtId="0" fontId="7" fillId="37" borderId="29" xfId="0" applyFont="1" applyFill="1" applyBorder="1" applyAlignment="1">
      <alignment horizontal="center" wrapText="1"/>
    </xf>
    <xf numFmtId="0" fontId="8" fillId="34" borderId="27" xfId="0" applyFont="1" applyFill="1" applyBorder="1" applyAlignment="1">
      <alignment horizontal="center" wrapText="1"/>
    </xf>
    <xf numFmtId="0" fontId="6" fillId="36" borderId="42" xfId="0" applyFont="1" applyFill="1" applyBorder="1" applyAlignment="1">
      <alignment horizontal="center" wrapText="1"/>
    </xf>
    <xf numFmtId="3" fontId="8" fillId="0" borderId="48" xfId="0" applyNumberFormat="1" applyFont="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3" fontId="8" fillId="0" borderId="28" xfId="0" applyNumberFormat="1" applyFont="1" applyBorder="1" applyAlignment="1">
      <alignment horizontal="center" wrapText="1"/>
    </xf>
    <xf numFmtId="3" fontId="8" fillId="0" borderId="27" xfId="0" applyNumberFormat="1" applyFont="1" applyBorder="1" applyAlignment="1">
      <alignment horizontal="center" wrapText="1"/>
    </xf>
    <xf numFmtId="0" fontId="6" fillId="36" borderId="42" xfId="55" applyFont="1" applyFill="1" applyBorder="1" applyAlignment="1">
      <alignment horizontal="center"/>
      <protection/>
    </xf>
    <xf numFmtId="3" fontId="6" fillId="36" borderId="42" xfId="55" applyNumberFormat="1" applyFont="1" applyFill="1" applyBorder="1" applyAlignment="1">
      <alignment horizontal="center" wrapText="1"/>
      <protection/>
    </xf>
    <xf numFmtId="0" fontId="8" fillId="0" borderId="0" xfId="0" applyFont="1" applyAlignment="1">
      <alignment horizontal="center"/>
    </xf>
    <xf numFmtId="186" fontId="8" fillId="0" borderId="14" xfId="0" applyNumberFormat="1" applyFont="1" applyBorder="1" applyAlignment="1">
      <alignment wrapText="1"/>
    </xf>
    <xf numFmtId="3" fontId="8" fillId="0" borderId="14" xfId="0" applyNumberFormat="1" applyFont="1" applyBorder="1" applyAlignment="1">
      <alignment horizontal="right"/>
    </xf>
    <xf numFmtId="0" fontId="7" fillId="0" borderId="13" xfId="0" applyFont="1" applyBorder="1" applyAlignment="1">
      <alignment horizontal="left"/>
    </xf>
    <xf numFmtId="3" fontId="8" fillId="0" borderId="14" xfId="0" applyNumberFormat="1" applyFont="1" applyBorder="1" applyAlignment="1">
      <alignment/>
    </xf>
    <xf numFmtId="3" fontId="8" fillId="0" borderId="14" xfId="0" applyNumberFormat="1" applyFont="1" applyFill="1" applyBorder="1" applyAlignment="1">
      <alignment wrapText="1"/>
    </xf>
    <xf numFmtId="0" fontId="8" fillId="0" borderId="49" xfId="0" applyFont="1" applyBorder="1" applyAlignment="1">
      <alignment wrapText="1"/>
    </xf>
    <xf numFmtId="0" fontId="7" fillId="0" borderId="14" xfId="0" applyFont="1" applyBorder="1" applyAlignment="1">
      <alignment horizontal="justify" vertical="center" wrapText="1"/>
    </xf>
    <xf numFmtId="3" fontId="8" fillId="0" borderId="14" xfId="0" applyNumberFormat="1" applyFont="1" applyBorder="1" applyAlignment="1">
      <alignment horizontal="center" wrapText="1"/>
    </xf>
    <xf numFmtId="0" fontId="6" fillId="0" borderId="0" xfId="0" applyFont="1" applyFill="1" applyBorder="1" applyAlignment="1">
      <alignment horizontal="left" wrapText="1"/>
    </xf>
    <xf numFmtId="0" fontId="8" fillId="0" borderId="0" xfId="0" applyFont="1" applyFill="1" applyBorder="1" applyAlignment="1">
      <alignment wrapText="1"/>
    </xf>
    <xf numFmtId="0" fontId="0" fillId="40" borderId="27" xfId="0" applyFont="1" applyFill="1" applyBorder="1" applyAlignment="1">
      <alignment horizontal="center" vertical="center" wrapText="1"/>
    </xf>
    <xf numFmtId="3" fontId="7" fillId="38" borderId="50" xfId="0" applyNumberFormat="1" applyFont="1" applyFill="1" applyBorder="1" applyAlignment="1">
      <alignment horizontal="center" wrapText="1"/>
    </xf>
    <xf numFmtId="0" fontId="56" fillId="35" borderId="32" xfId="0" applyFont="1" applyFill="1" applyBorder="1" applyAlignment="1">
      <alignment horizontal="center" vertical="center" wrapText="1"/>
    </xf>
    <xf numFmtId="0" fontId="4" fillId="0" borderId="0" xfId="0" applyFont="1" applyBorder="1" applyAlignment="1">
      <alignment wrapText="1"/>
    </xf>
    <xf numFmtId="0" fontId="0" fillId="0" borderId="0" xfId="0" applyAlignment="1">
      <alignment horizontal="center"/>
    </xf>
    <xf numFmtId="3" fontId="8" fillId="0" borderId="28" xfId="0" applyNumberFormat="1" applyFont="1" applyBorder="1" applyAlignment="1">
      <alignment horizontal="left"/>
    </xf>
    <xf numFmtId="0" fontId="7" fillId="0" borderId="29" xfId="0" applyFont="1" applyBorder="1" applyAlignment="1">
      <alignment horizontal="left" wrapText="1"/>
    </xf>
    <xf numFmtId="3" fontId="8" fillId="0" borderId="29" xfId="0" applyNumberFormat="1" applyFont="1" applyBorder="1" applyAlignment="1">
      <alignment horizontal="center" wrapText="1"/>
    </xf>
    <xf numFmtId="186" fontId="8" fillId="0" borderId="27" xfId="0" applyNumberFormat="1" applyFont="1" applyBorder="1" applyAlignment="1">
      <alignment horizontal="center" wrapText="1"/>
    </xf>
    <xf numFmtId="0" fontId="7" fillId="37" borderId="27" xfId="0" applyFont="1" applyFill="1" applyBorder="1" applyAlignment="1">
      <alignment wrapText="1"/>
    </xf>
    <xf numFmtId="3" fontId="8" fillId="0" borderId="27" xfId="0" applyNumberFormat="1" applyFont="1" applyFill="1" applyBorder="1" applyAlignment="1">
      <alignment horizontal="left" wrapText="1"/>
    </xf>
    <xf numFmtId="3" fontId="8" fillId="0" borderId="28" xfId="0" applyNumberFormat="1" applyFont="1" applyBorder="1" applyAlignment="1">
      <alignment horizontal="left" wrapText="1"/>
    </xf>
    <xf numFmtId="3" fontId="9" fillId="0" borderId="44" xfId="0" applyNumberFormat="1" applyFont="1" applyBorder="1" applyAlignment="1">
      <alignment horizontal="center" wrapText="1"/>
    </xf>
    <xf numFmtId="3" fontId="8" fillId="0" borderId="45" xfId="0" applyNumberFormat="1" applyFont="1" applyBorder="1" applyAlignment="1">
      <alignment horizontal="center" wrapText="1"/>
    </xf>
    <xf numFmtId="0" fontId="8" fillId="0" borderId="45" xfId="0" applyFont="1" applyBorder="1" applyAlignment="1">
      <alignment horizontal="center" wrapText="1"/>
    </xf>
    <xf numFmtId="3" fontId="9" fillId="0" borderId="45" xfId="0" applyNumberFormat="1" applyFont="1" applyBorder="1" applyAlignment="1">
      <alignment horizontal="center" wrapText="1"/>
    </xf>
    <xf numFmtId="0" fontId="9" fillId="0" borderId="45" xfId="0" applyFont="1" applyBorder="1" applyAlignment="1">
      <alignment horizontal="center" wrapText="1"/>
    </xf>
    <xf numFmtId="0" fontId="8" fillId="0" borderId="44" xfId="0" applyFont="1" applyBorder="1" applyAlignment="1">
      <alignment horizontal="center" wrapText="1"/>
    </xf>
    <xf numFmtId="0" fontId="8" fillId="0" borderId="46" xfId="0" applyFont="1" applyBorder="1" applyAlignment="1">
      <alignment horizontal="center" wrapText="1"/>
    </xf>
    <xf numFmtId="3" fontId="7" fillId="38" borderId="51" xfId="0" applyNumberFormat="1" applyFont="1" applyFill="1" applyBorder="1" applyAlignment="1">
      <alignment horizontal="center" wrapText="1"/>
    </xf>
    <xf numFmtId="0" fontId="0" fillId="35" borderId="33" xfId="0" applyFill="1" applyBorder="1" applyAlignment="1">
      <alignment vertical="top" wrapText="1"/>
    </xf>
    <xf numFmtId="0" fontId="56" fillId="40" borderId="27" xfId="0" applyFont="1" applyFill="1" applyBorder="1" applyAlignment="1">
      <alignment horizontal="left" vertical="center" wrapText="1" indent="15"/>
    </xf>
    <xf numFmtId="0" fontId="56" fillId="40" borderId="27" xfId="0" applyFont="1" applyFill="1" applyBorder="1" applyAlignment="1">
      <alignment vertical="center" wrapText="1"/>
    </xf>
    <xf numFmtId="0" fontId="57" fillId="0" borderId="35" xfId="0" applyFont="1" applyBorder="1" applyAlignment="1">
      <alignment horizontal="justify" vertical="center" wrapText="1"/>
    </xf>
    <xf numFmtId="0" fontId="56" fillId="0" borderId="37" xfId="0" applyFont="1" applyBorder="1" applyAlignment="1">
      <alignment horizontal="left" vertical="center" wrapText="1" indent="15"/>
    </xf>
    <xf numFmtId="183" fontId="0" fillId="34" borderId="45" xfId="46" applyFill="1" applyBorder="1" applyAlignment="1">
      <alignment horizontal="right" wrapText="1"/>
    </xf>
    <xf numFmtId="3" fontId="8" fillId="0" borderId="27" xfId="0" applyNumberFormat="1" applyFont="1" applyBorder="1" applyAlignment="1" quotePrefix="1">
      <alignment horizontal="left" wrapText="1"/>
    </xf>
    <xf numFmtId="182" fontId="0" fillId="0" borderId="21" xfId="50" applyBorder="1" applyAlignment="1">
      <alignment horizontal="center"/>
    </xf>
    <xf numFmtId="182" fontId="0" fillId="0" borderId="23" xfId="50" applyFill="1" applyBorder="1" applyAlignment="1" applyProtection="1">
      <alignment vertical="center"/>
      <protection/>
    </xf>
    <xf numFmtId="182" fontId="0" fillId="0" borderId="52" xfId="50" applyBorder="1" applyAlignment="1">
      <alignment horizontal="right"/>
    </xf>
    <xf numFmtId="182" fontId="0" fillId="0" borderId="21" xfId="50" applyFill="1" applyBorder="1" applyAlignment="1" applyProtection="1">
      <alignment vertical="center"/>
      <protection/>
    </xf>
    <xf numFmtId="182" fontId="0" fillId="0" borderId="53" xfId="50" applyFill="1" applyBorder="1" applyAlignment="1" applyProtection="1">
      <alignment/>
      <protection/>
    </xf>
    <xf numFmtId="182" fontId="0" fillId="0" borderId="11" xfId="50" applyBorder="1" applyAlignment="1">
      <alignment horizontal="center"/>
    </xf>
    <xf numFmtId="182" fontId="0" fillId="0" borderId="0" xfId="50" applyFill="1" applyBorder="1" applyAlignment="1" applyProtection="1">
      <alignment/>
      <protection/>
    </xf>
    <xf numFmtId="182" fontId="0" fillId="0" borderId="54" xfId="50" applyFill="1" applyBorder="1" applyAlignment="1">
      <alignment horizontal="right"/>
    </xf>
    <xf numFmtId="9" fontId="0" fillId="0" borderId="0" xfId="57" applyAlignment="1">
      <alignment/>
    </xf>
    <xf numFmtId="0" fontId="8" fillId="0" borderId="15" xfId="0" applyFont="1" applyBorder="1" applyAlignment="1">
      <alignment horizontal="center" wrapText="1"/>
    </xf>
    <xf numFmtId="3" fontId="8" fillId="0" borderId="28" xfId="0" applyNumberFormat="1" applyFont="1" applyBorder="1" applyAlignment="1">
      <alignment wrapText="1"/>
    </xf>
    <xf numFmtId="0" fontId="10" fillId="0" borderId="27"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10" fillId="0" borderId="27" xfId="0" applyFont="1" applyFill="1" applyBorder="1" applyAlignment="1">
      <alignment vertical="center" wrapText="1"/>
    </xf>
    <xf numFmtId="0" fontId="8" fillId="0" borderId="27" xfId="0" applyFont="1" applyFill="1" applyBorder="1" applyAlignment="1">
      <alignment vertical="center" wrapText="1"/>
    </xf>
    <xf numFmtId="0" fontId="0" fillId="0" borderId="55" xfId="0" applyFont="1" applyBorder="1" applyAlignment="1">
      <alignment horizontal="left" vertical="center" wrapText="1" indent="9"/>
    </xf>
    <xf numFmtId="0" fontId="0" fillId="0" borderId="0" xfId="0" applyFont="1" applyBorder="1" applyAlignment="1">
      <alignment horizontal="center" vertical="center" wrapText="1"/>
    </xf>
    <xf numFmtId="0" fontId="0" fillId="0" borderId="0" xfId="0" applyFont="1" applyBorder="1" applyAlignment="1">
      <alignment horizontal="left" vertical="center" wrapText="1" indent="9"/>
    </xf>
    <xf numFmtId="0" fontId="56" fillId="0" borderId="0" xfId="0" applyFont="1" applyBorder="1" applyAlignment="1">
      <alignment vertical="center" wrapText="1"/>
    </xf>
    <xf numFmtId="0" fontId="0" fillId="0" borderId="0" xfId="0" applyBorder="1" applyAlignment="1">
      <alignment vertical="top" wrapText="1"/>
    </xf>
    <xf numFmtId="0" fontId="0" fillId="0" borderId="56" xfId="0" applyBorder="1" applyAlignment="1">
      <alignment vertical="top" wrapText="1"/>
    </xf>
    <xf numFmtId="0" fontId="56" fillId="0" borderId="3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7" xfId="0" applyFont="1" applyBorder="1" applyAlignment="1">
      <alignment vertical="center" wrapText="1"/>
    </xf>
    <xf numFmtId="0" fontId="8" fillId="0" borderId="45" xfId="0" applyFont="1" applyFill="1" applyBorder="1" applyAlignment="1">
      <alignment horizontal="center" wrapText="1"/>
    </xf>
    <xf numFmtId="3" fontId="8" fillId="0" borderId="45" xfId="0" applyNumberFormat="1" applyFont="1" applyFill="1" applyBorder="1" applyAlignment="1">
      <alignment horizontal="center" wrapText="1"/>
    </xf>
    <xf numFmtId="195" fontId="0" fillId="34" borderId="45" xfId="46" applyNumberFormat="1" applyFill="1" applyBorder="1" applyAlignment="1">
      <alignment horizontal="right" wrapText="1"/>
    </xf>
    <xf numFmtId="195" fontId="8" fillId="0" borderId="45" xfId="0" applyNumberFormat="1" applyFont="1" applyBorder="1" applyAlignment="1">
      <alignment horizontal="right" wrapText="1"/>
    </xf>
    <xf numFmtId="0" fontId="0" fillId="0" borderId="0" xfId="0" applyBorder="1" applyAlignment="1">
      <alignment horizontal="center" vertical="top" wrapText="1"/>
    </xf>
    <xf numFmtId="9" fontId="8" fillId="0" borderId="27" xfId="0" applyNumberFormat="1" applyFont="1" applyBorder="1" applyAlignment="1">
      <alignment horizontal="center" wrapText="1"/>
    </xf>
    <xf numFmtId="9" fontId="8" fillId="34" borderId="27" xfId="0" applyNumberFormat="1" applyFont="1" applyFill="1" applyBorder="1" applyAlignment="1">
      <alignment horizontal="center" wrapText="1"/>
    </xf>
    <xf numFmtId="0" fontId="6" fillId="41" borderId="18" xfId="0" applyFont="1" applyFill="1" applyBorder="1" applyAlignment="1">
      <alignment horizontal="center" wrapText="1"/>
    </xf>
    <xf numFmtId="0" fontId="8" fillId="0" borderId="13" xfId="0" applyFont="1" applyBorder="1" applyAlignment="1">
      <alignment horizontal="center" wrapText="1"/>
    </xf>
    <xf numFmtId="0" fontId="7" fillId="37" borderId="42" xfId="0" applyFont="1" applyFill="1" applyBorder="1" applyAlignment="1">
      <alignment horizontal="center" wrapText="1"/>
    </xf>
    <xf numFmtId="0" fontId="8" fillId="0" borderId="28" xfId="0" applyFont="1" applyBorder="1" applyAlignment="1">
      <alignment horizontal="center" vertical="center" wrapText="1"/>
    </xf>
    <xf numFmtId="0" fontId="7" fillId="0" borderId="27" xfId="0" applyFont="1" applyFill="1" applyBorder="1" applyAlignment="1">
      <alignment horizontal="left"/>
    </xf>
    <xf numFmtId="0" fontId="8" fillId="0" borderId="27" xfId="0" applyFont="1" applyBorder="1" applyAlignment="1">
      <alignment/>
    </xf>
    <xf numFmtId="0" fontId="8" fillId="0" borderId="28" xfId="0" applyFont="1" applyBorder="1" applyAlignment="1">
      <alignment/>
    </xf>
    <xf numFmtId="185" fontId="8" fillId="0" borderId="27" xfId="0" applyNumberFormat="1" applyFont="1" applyBorder="1" applyAlignment="1">
      <alignment/>
    </xf>
    <xf numFmtId="185" fontId="8" fillId="0" borderId="28" xfId="0" applyNumberFormat="1" applyFont="1" applyBorder="1" applyAlignment="1">
      <alignment/>
    </xf>
    <xf numFmtId="0" fontId="8" fillId="0" borderId="29" xfId="0" applyFont="1" applyFill="1" applyBorder="1" applyAlignment="1">
      <alignment horizontal="left"/>
    </xf>
    <xf numFmtId="3" fontId="8" fillId="0" borderId="29" xfId="0" applyNumberFormat="1" applyFont="1" applyFill="1" applyBorder="1" applyAlignment="1">
      <alignment horizontal="right"/>
    </xf>
    <xf numFmtId="0" fontId="8" fillId="0" borderId="29" xfId="0" applyFont="1" applyFill="1" applyBorder="1" applyAlignment="1">
      <alignment horizontal="center"/>
    </xf>
    <xf numFmtId="0" fontId="8" fillId="0" borderId="13" xfId="0" applyFont="1" applyBorder="1" applyAlignment="1" quotePrefix="1">
      <alignment horizontal="left" wrapText="1"/>
    </xf>
    <xf numFmtId="3" fontId="8" fillId="0" borderId="27" xfId="0" applyNumberFormat="1" applyFont="1" applyFill="1" applyBorder="1" applyAlignment="1">
      <alignment horizontal="right"/>
    </xf>
    <xf numFmtId="0" fontId="8" fillId="0" borderId="27" xfId="0" applyFont="1" applyFill="1" applyBorder="1" applyAlignment="1">
      <alignment horizontal="center"/>
    </xf>
    <xf numFmtId="0" fontId="8" fillId="0" borderId="42" xfId="0" applyFont="1" applyFill="1" applyBorder="1" applyAlignment="1">
      <alignment horizontal="center" wrapText="1"/>
    </xf>
    <xf numFmtId="0" fontId="7" fillId="0" borderId="58" xfId="0" applyFont="1" applyFill="1" applyBorder="1" applyAlignment="1">
      <alignment horizontal="center" wrapText="1"/>
    </xf>
    <xf numFmtId="0" fontId="7" fillId="37" borderId="27" xfId="0" applyFont="1" applyFill="1" applyBorder="1" applyAlignment="1">
      <alignment horizontal="center" wrapText="1"/>
    </xf>
    <xf numFmtId="0" fontId="7" fillId="0" borderId="42" xfId="0" applyFont="1" applyFill="1" applyBorder="1" applyAlignment="1">
      <alignment horizontal="center" wrapText="1"/>
    </xf>
    <xf numFmtId="0" fontId="7" fillId="37" borderId="59" xfId="0" applyFont="1" applyFill="1" applyBorder="1" applyAlignment="1">
      <alignment horizontal="center" wrapText="1"/>
    </xf>
    <xf numFmtId="0" fontId="0" fillId="0" borderId="39" xfId="0" applyFont="1" applyBorder="1" applyAlignment="1">
      <alignment horizontal="center" wrapText="1"/>
    </xf>
    <xf numFmtId="0" fontId="0" fillId="0" borderId="38" xfId="0" applyFont="1" applyBorder="1" applyAlignment="1">
      <alignment horizontal="center" wrapText="1"/>
    </xf>
    <xf numFmtId="0" fontId="57" fillId="42" borderId="38" xfId="0" applyFont="1" applyFill="1" applyBorder="1" applyAlignment="1">
      <alignment horizontal="center" vertical="center" wrapText="1"/>
    </xf>
    <xf numFmtId="0" fontId="56" fillId="0" borderId="40" xfId="0" applyFont="1" applyFill="1" applyBorder="1" applyAlignment="1">
      <alignment vertical="center" wrapText="1"/>
    </xf>
    <xf numFmtId="0" fontId="19" fillId="0" borderId="31" xfId="0" applyFont="1" applyFill="1" applyBorder="1" applyAlignment="1">
      <alignment vertical="center" wrapText="1"/>
    </xf>
    <xf numFmtId="0" fontId="56" fillId="0" borderId="31" xfId="0" applyFont="1" applyFill="1" applyBorder="1" applyAlignment="1">
      <alignment horizontal="center" vertical="center" wrapText="1"/>
    </xf>
    <xf numFmtId="0" fontId="7" fillId="37" borderId="60" xfId="0" applyFont="1" applyFill="1" applyBorder="1" applyAlignment="1">
      <alignment horizontal="center" wrapText="1"/>
    </xf>
    <xf numFmtId="0" fontId="58" fillId="0" borderId="0" xfId="0" applyFont="1" applyAlignment="1">
      <alignment horizontal="justify" vertical="center"/>
    </xf>
    <xf numFmtId="0" fontId="59" fillId="0" borderId="61" xfId="0" applyFont="1" applyBorder="1" applyAlignment="1">
      <alignment vertical="center"/>
    </xf>
    <xf numFmtId="0" fontId="0" fillId="0" borderId="62" xfId="0" applyFont="1" applyBorder="1" applyAlignment="1">
      <alignment vertical="center" wrapText="1"/>
    </xf>
    <xf numFmtId="0" fontId="7" fillId="38" borderId="50" xfId="0" applyFont="1" applyFill="1" applyBorder="1" applyAlignment="1">
      <alignment horizontal="left" wrapText="1"/>
    </xf>
    <xf numFmtId="0" fontId="7" fillId="38" borderId="63" xfId="0" applyFont="1" applyFill="1" applyBorder="1" applyAlignment="1">
      <alignment horizontal="left" wrapText="1"/>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37" borderId="42" xfId="0" applyFont="1" applyFill="1" applyBorder="1" applyAlignment="1">
      <alignment horizontal="center" wrapText="1"/>
    </xf>
    <xf numFmtId="0" fontId="7" fillId="37" borderId="50" xfId="0" applyFont="1" applyFill="1" applyBorder="1" applyAlignment="1">
      <alignment horizontal="center" wrapText="1"/>
    </xf>
    <xf numFmtId="0" fontId="7" fillId="37" borderId="58" xfId="0" applyFont="1" applyFill="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7" fillId="38" borderId="41" xfId="0" applyFont="1" applyFill="1" applyBorder="1" applyAlignment="1">
      <alignment horizontal="left" wrapText="1"/>
    </xf>
    <xf numFmtId="0" fontId="7" fillId="38" borderId="64" xfId="0" applyFont="1" applyFill="1" applyBorder="1" applyAlignment="1">
      <alignment horizontal="left" wrapText="1"/>
    </xf>
    <xf numFmtId="0" fontId="7" fillId="38" borderId="65" xfId="0" applyFont="1" applyFill="1" applyBorder="1" applyAlignment="1">
      <alignment horizontal="left" wrapText="1"/>
    </xf>
    <xf numFmtId="0" fontId="7" fillId="38" borderId="66" xfId="0" applyFont="1" applyFill="1" applyBorder="1" applyAlignment="1">
      <alignment horizontal="left" wrapText="1"/>
    </xf>
    <xf numFmtId="0" fontId="7" fillId="39" borderId="50" xfId="0" applyFont="1" applyFill="1" applyBorder="1" applyAlignment="1">
      <alignment horizontal="left"/>
    </xf>
    <xf numFmtId="0" fontId="7" fillId="39" borderId="63" xfId="0" applyFont="1" applyFill="1" applyBorder="1" applyAlignment="1">
      <alignment horizontal="left"/>
    </xf>
    <xf numFmtId="0" fontId="7" fillId="0" borderId="50" xfId="0" applyFont="1" applyFill="1" applyBorder="1" applyAlignment="1">
      <alignment horizontal="center" wrapText="1"/>
    </xf>
    <xf numFmtId="0" fontId="7" fillId="0" borderId="63" xfId="0" applyFont="1" applyFill="1" applyBorder="1" applyAlignment="1">
      <alignment horizontal="center" wrapText="1"/>
    </xf>
    <xf numFmtId="0" fontId="7" fillId="37" borderId="42" xfId="0" applyFont="1" applyFill="1" applyBorder="1" applyAlignment="1">
      <alignment horizontal="center" vertical="center" wrapText="1"/>
    </xf>
    <xf numFmtId="0" fontId="10" fillId="39" borderId="50" xfId="0" applyFont="1" applyFill="1" applyBorder="1" applyAlignment="1">
      <alignment horizontal="left" wrapText="1"/>
    </xf>
    <xf numFmtId="0" fontId="10" fillId="39" borderId="63" xfId="0" applyFont="1" applyFill="1" applyBorder="1" applyAlignment="1">
      <alignment horizontal="left" wrapText="1"/>
    </xf>
    <xf numFmtId="0" fontId="8" fillId="0" borderId="50" xfId="0" applyFont="1" applyFill="1" applyBorder="1" applyAlignment="1">
      <alignment horizontal="left" wrapText="1"/>
    </xf>
    <xf numFmtId="0" fontId="8" fillId="0" borderId="58" xfId="0" applyFont="1" applyFill="1" applyBorder="1" applyAlignment="1">
      <alignment horizontal="left" wrapText="1"/>
    </xf>
    <xf numFmtId="0" fontId="7" fillId="39" borderId="50" xfId="0" applyFont="1" applyFill="1" applyBorder="1" applyAlignment="1">
      <alignment horizontal="center" wrapText="1"/>
    </xf>
    <xf numFmtId="0" fontId="7" fillId="39" borderId="63" xfId="0" applyFont="1" applyFill="1" applyBorder="1" applyAlignment="1">
      <alignment horizontal="center" wrapText="1"/>
    </xf>
    <xf numFmtId="0" fontId="7" fillId="43" borderId="50" xfId="0" applyFont="1" applyFill="1" applyBorder="1" applyAlignment="1">
      <alignment horizontal="center" wrapText="1"/>
    </xf>
    <xf numFmtId="0" fontId="7" fillId="43" borderId="58" xfId="0" applyFont="1" applyFill="1" applyBorder="1" applyAlignment="1">
      <alignment horizontal="center" wrapText="1"/>
    </xf>
    <xf numFmtId="0" fontId="7" fillId="38" borderId="50" xfId="0" applyFont="1" applyFill="1" applyBorder="1" applyAlignment="1">
      <alignment horizontal="center" vertical="center" wrapText="1"/>
    </xf>
    <xf numFmtId="0" fontId="7" fillId="38" borderId="63" xfId="0" applyFont="1" applyFill="1" applyBorder="1" applyAlignment="1">
      <alignment horizontal="center" vertical="center" wrapText="1"/>
    </xf>
    <xf numFmtId="3" fontId="7" fillId="38" borderId="50" xfId="0" applyNumberFormat="1" applyFont="1" applyFill="1" applyBorder="1" applyAlignment="1">
      <alignment horizontal="center"/>
    </xf>
    <xf numFmtId="3" fontId="7" fillId="38" borderId="63" xfId="0" applyNumberFormat="1" applyFont="1" applyFill="1" applyBorder="1" applyAlignment="1">
      <alignment horizontal="center"/>
    </xf>
    <xf numFmtId="0" fontId="8" fillId="0" borderId="27" xfId="0" applyFont="1" applyBorder="1" applyAlignment="1">
      <alignment horizontal="center" wrapText="1"/>
    </xf>
    <xf numFmtId="0" fontId="7" fillId="39" borderId="58" xfId="0" applyFont="1" applyFill="1" applyBorder="1" applyAlignment="1">
      <alignment horizontal="center" wrapText="1"/>
    </xf>
    <xf numFmtId="0" fontId="7" fillId="0" borderId="42" xfId="0" applyFont="1" applyFill="1" applyBorder="1" applyAlignment="1">
      <alignment horizont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180" fontId="0" fillId="0" borderId="67" xfId="51" applyBorder="1" applyAlignment="1">
      <alignment horizontal="center" vertical="center" wrapText="1"/>
    </xf>
    <xf numFmtId="180" fontId="0" fillId="0" borderId="68" xfId="51" applyBorder="1" applyAlignment="1">
      <alignment horizontal="center" vertical="center" wrapText="1"/>
    </xf>
    <xf numFmtId="180" fontId="0" fillId="0" borderId="69" xfId="51" applyBorder="1" applyAlignment="1">
      <alignment horizontal="center" vertical="center" wrapText="1"/>
    </xf>
    <xf numFmtId="0" fontId="7" fillId="38" borderId="50" xfId="0" applyFont="1" applyFill="1" applyBorder="1" applyAlignment="1">
      <alignment horizontal="center" wrapText="1"/>
    </xf>
    <xf numFmtId="0" fontId="7" fillId="38" borderId="63" xfId="0" applyFont="1" applyFill="1" applyBorder="1" applyAlignment="1">
      <alignment horizontal="center" wrapText="1"/>
    </xf>
    <xf numFmtId="0" fontId="7" fillId="38" borderId="58" xfId="0" applyFont="1" applyFill="1" applyBorder="1" applyAlignment="1">
      <alignment horizontal="center" wrapText="1"/>
    </xf>
    <xf numFmtId="0" fontId="56" fillId="0" borderId="70" xfId="0" applyFont="1" applyBorder="1" applyAlignment="1">
      <alignment horizontal="center" vertical="center" wrapText="1"/>
    </xf>
    <xf numFmtId="0" fontId="56" fillId="0" borderId="71"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72" xfId="0" applyFont="1" applyBorder="1" applyAlignment="1">
      <alignment horizontal="center" vertical="center" wrapText="1"/>
    </xf>
    <xf numFmtId="0" fontId="60" fillId="0" borderId="73" xfId="0" applyFont="1" applyBorder="1" applyAlignment="1">
      <alignment vertical="center" wrapText="1"/>
    </xf>
    <xf numFmtId="0" fontId="60" fillId="0" borderId="30" xfId="0" applyFont="1" applyBorder="1" applyAlignment="1">
      <alignment vertical="center" wrapText="1"/>
    </xf>
    <xf numFmtId="0" fontId="56" fillId="0" borderId="74" xfId="0" applyFont="1" applyBorder="1" applyAlignment="1">
      <alignment vertical="center" wrapText="1"/>
    </xf>
    <xf numFmtId="0" fontId="56" fillId="0" borderId="33" xfId="0" applyFont="1" applyBorder="1" applyAlignment="1">
      <alignment vertical="center" wrapText="1"/>
    </xf>
    <xf numFmtId="0" fontId="59" fillId="0" borderId="75" xfId="0" applyFont="1" applyBorder="1" applyAlignment="1">
      <alignment horizontal="left" vertical="center" wrapText="1"/>
    </xf>
    <xf numFmtId="0" fontId="59" fillId="0" borderId="76" xfId="0" applyFont="1" applyBorder="1" applyAlignment="1">
      <alignment horizontal="left" vertical="center" wrapText="1"/>
    </xf>
    <xf numFmtId="0" fontId="56" fillId="35" borderId="62" xfId="0" applyFont="1" applyFill="1" applyBorder="1" applyAlignment="1">
      <alignment horizontal="center" vertical="center" wrapText="1"/>
    </xf>
    <xf numFmtId="0" fontId="56" fillId="35" borderId="77" xfId="0" applyFont="1" applyFill="1" applyBorder="1" applyAlignment="1">
      <alignment horizontal="center" vertical="center" wrapText="1"/>
    </xf>
    <xf numFmtId="0" fontId="7" fillId="43" borderId="78" xfId="0" applyFont="1" applyFill="1" applyBorder="1" applyAlignment="1">
      <alignment horizontal="center" wrapText="1"/>
    </xf>
    <xf numFmtId="0" fontId="7" fillId="43" borderId="79" xfId="0" applyFont="1" applyFill="1" applyBorder="1" applyAlignment="1">
      <alignment horizontal="center" wrapText="1"/>
    </xf>
    <xf numFmtId="0" fontId="56" fillId="35" borderId="61" xfId="0" applyFont="1" applyFill="1" applyBorder="1" applyAlignment="1">
      <alignment horizontal="center" vertical="center" wrapText="1"/>
    </xf>
    <xf numFmtId="0" fontId="56" fillId="35" borderId="80" xfId="0" applyFont="1" applyFill="1" applyBorder="1" applyAlignment="1">
      <alignment horizontal="center" vertical="center" wrapText="1"/>
    </xf>
    <xf numFmtId="0" fontId="57" fillId="0" borderId="70" xfId="0" applyFont="1" applyBorder="1" applyAlignment="1">
      <alignment horizontal="justify" vertical="center" wrapText="1"/>
    </xf>
    <xf numFmtId="0" fontId="57" fillId="0" borderId="55" xfId="0" applyFont="1" applyBorder="1" applyAlignment="1">
      <alignment horizontal="justify" vertical="center" wrapText="1"/>
    </xf>
    <xf numFmtId="0" fontId="57" fillId="0" borderId="81" xfId="0" applyFont="1" applyBorder="1" applyAlignment="1">
      <alignment horizontal="justify" vertical="center" wrapText="1"/>
    </xf>
    <xf numFmtId="0" fontId="57" fillId="0" borderId="82" xfId="0" applyFont="1" applyBorder="1" applyAlignment="1">
      <alignment horizontal="justify" vertical="center" wrapText="1"/>
    </xf>
    <xf numFmtId="0" fontId="56" fillId="35" borderId="83" xfId="0" applyFont="1" applyFill="1" applyBorder="1" applyAlignment="1">
      <alignment vertical="center" wrapText="1"/>
    </xf>
    <xf numFmtId="0" fontId="56" fillId="35" borderId="84" xfId="0" applyFont="1" applyFill="1" applyBorder="1" applyAlignment="1">
      <alignment vertical="center" wrapText="1"/>
    </xf>
    <xf numFmtId="0" fontId="58" fillId="0" borderId="80" xfId="0" applyFont="1" applyBorder="1" applyAlignment="1">
      <alignment horizontal="left" vertical="center" wrapText="1"/>
    </xf>
    <xf numFmtId="0" fontId="58" fillId="0" borderId="77" xfId="0" applyFont="1" applyBorder="1" applyAlignment="1">
      <alignment horizontal="left" vertical="center" wrapText="1"/>
    </xf>
    <xf numFmtId="0" fontId="57" fillId="42" borderId="38" xfId="0" applyFont="1" applyFill="1" applyBorder="1" applyAlignment="1">
      <alignment horizontal="center" vertical="center" wrapText="1"/>
    </xf>
    <xf numFmtId="0" fontId="57" fillId="42" borderId="85" xfId="0" applyFont="1" applyFill="1" applyBorder="1" applyAlignment="1">
      <alignment horizontal="center" vertical="center" wrapText="1"/>
    </xf>
    <xf numFmtId="0" fontId="56" fillId="35" borderId="81" xfId="0" applyFont="1" applyFill="1" applyBorder="1" applyAlignment="1">
      <alignment horizontal="left" vertical="center" wrapText="1" indent="15"/>
    </xf>
    <xf numFmtId="0" fontId="56" fillId="35" borderId="31" xfId="0" applyFont="1" applyFill="1" applyBorder="1" applyAlignment="1">
      <alignment horizontal="left" vertical="center" wrapText="1" indent="15"/>
    </xf>
    <xf numFmtId="0" fontId="60" fillId="0" borderId="74" xfId="0" applyFont="1" applyBorder="1" applyAlignment="1">
      <alignment vertical="center" wrapText="1"/>
    </xf>
    <xf numFmtId="0" fontId="60" fillId="0" borderId="33" xfId="0" applyFont="1" applyBorder="1" applyAlignment="1">
      <alignment vertical="center" wrapText="1"/>
    </xf>
    <xf numFmtId="3" fontId="7" fillId="38" borderId="50" xfId="0" applyNumberFormat="1" applyFont="1" applyFill="1" applyBorder="1" applyAlignment="1">
      <alignment horizontal="center" wrapText="1"/>
    </xf>
    <xf numFmtId="3" fontId="7" fillId="38" borderId="63" xfId="0" applyNumberFormat="1" applyFont="1" applyFill="1" applyBorder="1" applyAlignment="1">
      <alignment horizontal="center" wrapText="1"/>
    </xf>
    <xf numFmtId="3" fontId="7" fillId="38" borderId="78" xfId="0" applyNumberFormat="1" applyFont="1" applyFill="1" applyBorder="1" applyAlignment="1">
      <alignment horizontal="center" wrapText="1"/>
    </xf>
    <xf numFmtId="3" fontId="7" fillId="38" borderId="86" xfId="0" applyNumberFormat="1" applyFont="1" applyFill="1" applyBorder="1" applyAlignment="1">
      <alignment horizontal="center" wrapText="1"/>
    </xf>
    <xf numFmtId="0" fontId="7" fillId="43" borderId="61" xfId="0" applyFont="1" applyFill="1" applyBorder="1" applyAlignment="1">
      <alignment horizontal="center" wrapText="1"/>
    </xf>
    <xf numFmtId="0" fontId="7" fillId="43" borderId="87" xfId="0" applyFont="1" applyFill="1" applyBorder="1" applyAlignment="1">
      <alignment horizontal="center" wrapText="1"/>
    </xf>
    <xf numFmtId="0" fontId="7"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7" fillId="0" borderId="90" xfId="0" applyFont="1" applyBorder="1" applyAlignment="1">
      <alignment horizontal="justify" vertical="center" wrapText="1"/>
    </xf>
    <xf numFmtId="0" fontId="7" fillId="0" borderId="25" xfId="0" applyFont="1" applyBorder="1" applyAlignment="1">
      <alignment horizontal="justify" vertical="center" wrapText="1"/>
    </xf>
    <xf numFmtId="0" fontId="7" fillId="37" borderId="26" xfId="0" applyFont="1" applyFill="1" applyBorder="1" applyAlignment="1">
      <alignment horizontal="left" wrapText="1"/>
    </xf>
    <xf numFmtId="0" fontId="7" fillId="37" borderId="91" xfId="0" applyFont="1" applyFill="1" applyBorder="1" applyAlignment="1">
      <alignment horizontal="left" wrapText="1"/>
    </xf>
    <xf numFmtId="185" fontId="12" fillId="0" borderId="0" xfId="0" applyNumberFormat="1" applyFont="1" applyBorder="1" applyAlignment="1">
      <alignment horizontal="center"/>
    </xf>
    <xf numFmtId="0" fontId="13" fillId="0" borderId="0" xfId="0" applyFont="1" applyBorder="1" applyAlignment="1">
      <alignment horizontal="center" wrapText="1"/>
    </xf>
    <xf numFmtId="0" fontId="14" fillId="0" borderId="0" xfId="0" applyFont="1" applyBorder="1" applyAlignment="1">
      <alignment wrapText="1"/>
    </xf>
    <xf numFmtId="0" fontId="16" fillId="0" borderId="0" xfId="0" applyFont="1" applyBorder="1" applyAlignment="1">
      <alignment horizontal="center" wrapText="1"/>
    </xf>
    <xf numFmtId="0" fontId="6" fillId="33" borderId="18" xfId="0" applyFont="1" applyFill="1" applyBorder="1" applyAlignment="1">
      <alignment horizont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Moneda 2" xfId="52"/>
    <cellStyle name="Neutral" xfId="53"/>
    <cellStyle name="Normal 2" xfId="54"/>
    <cellStyle name="Normal 2 2"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Resumen%20de%20Segur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SCOGRQ\Cuentas_Estatales\C%20-%20Aguirre\GRQ%20Clientes\Emsa%20-%20Loteria%20de%20Manizales\Proceso%20Cia%202014-2015\Servidores%20P&#250;blicos\Cal.%20Slip%20%20P&#243;liza%20RCSP%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ños Materiales"/>
      <sheetName val="Automóviles"/>
      <sheetName val="RC. Servidores Públicos"/>
      <sheetName val="RESUMEN"/>
    </sheetNames>
    <sheetDataSet>
      <sheetData sheetId="0">
        <row r="38">
          <cell r="D38">
            <v>0</v>
          </cell>
        </row>
        <row r="132">
          <cell r="D1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d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321"/>
  <sheetViews>
    <sheetView showGridLines="0" zoomScale="90" zoomScaleNormal="90" zoomScalePageLayoutView="0" workbookViewId="0" topLeftCell="A50">
      <selection activeCell="A68" sqref="A68"/>
    </sheetView>
  </sheetViews>
  <sheetFormatPr defaultColWidth="11.421875" defaultRowHeight="12.75"/>
  <cols>
    <col min="1" max="1" width="70.00390625" style="1" customWidth="1"/>
    <col min="2" max="2" width="54.00390625" style="2" customWidth="1"/>
    <col min="3" max="3" width="17.140625" style="62" customWidth="1"/>
    <col min="4" max="4" width="11.421875" style="1" customWidth="1"/>
    <col min="5" max="5" width="60.28125" style="1" customWidth="1"/>
    <col min="6" max="6" width="13.00390625" style="1" customWidth="1"/>
    <col min="7" max="16384" width="11.421875" style="1" customWidth="1"/>
  </cols>
  <sheetData>
    <row r="2" spans="1:3" ht="32.25" customHeight="1">
      <c r="A2" s="239" t="s">
        <v>0</v>
      </c>
      <c r="B2" s="239"/>
      <c r="C2" s="239"/>
    </row>
    <row r="3" spans="1:3" ht="23.25" customHeight="1">
      <c r="A3" s="240" t="s">
        <v>345</v>
      </c>
      <c r="B3" s="240"/>
      <c r="C3" s="240"/>
    </row>
    <row r="4" spans="1:2" ht="27.75" customHeight="1" thickBot="1">
      <c r="A4" s="3"/>
      <c r="B4" s="3"/>
    </row>
    <row r="5" spans="1:3" s="4" customFormat="1" ht="18.75" customHeight="1" thickTop="1">
      <c r="A5" s="82" t="s">
        <v>1</v>
      </c>
      <c r="B5" s="83" t="s">
        <v>2</v>
      </c>
      <c r="C5" s="249" t="s">
        <v>250</v>
      </c>
    </row>
    <row r="6" spans="1:3" s="4" customFormat="1" ht="20.25" customHeight="1" thickBot="1">
      <c r="A6" s="84" t="s">
        <v>3</v>
      </c>
      <c r="B6" s="83" t="s">
        <v>4</v>
      </c>
      <c r="C6" s="249"/>
    </row>
    <row r="7" spans="1:3" ht="43.5" customHeight="1" thickTop="1">
      <c r="A7" s="5" t="s">
        <v>5</v>
      </c>
      <c r="B7" s="6"/>
      <c r="C7" s="105"/>
    </row>
    <row r="8" spans="1:3" ht="19.5" customHeight="1">
      <c r="A8" s="7" t="s">
        <v>6</v>
      </c>
      <c r="B8" s="8">
        <f>100000000*1.05</f>
        <v>105000000</v>
      </c>
      <c r="C8" s="87" t="s">
        <v>251</v>
      </c>
    </row>
    <row r="9" spans="1:3" ht="19.5" customHeight="1">
      <c r="A9" s="7" t="s">
        <v>7</v>
      </c>
      <c r="B9" s="8">
        <f>20000000*1.05</f>
        <v>21000000</v>
      </c>
      <c r="C9" s="87" t="s">
        <v>251</v>
      </c>
    </row>
    <row r="10" spans="1:3" ht="19.5" customHeight="1">
      <c r="A10" s="9" t="s">
        <v>8</v>
      </c>
      <c r="B10" s="8">
        <f>9700000*1.05</f>
        <v>10185000</v>
      </c>
      <c r="C10" s="87" t="s">
        <v>251</v>
      </c>
    </row>
    <row r="11" spans="1:3" ht="19.5" customHeight="1">
      <c r="A11" s="9" t="s">
        <v>9</v>
      </c>
      <c r="B11" s="8">
        <f>16350000*1.05</f>
        <v>17167500</v>
      </c>
      <c r="C11" s="87" t="s">
        <v>251</v>
      </c>
    </row>
    <row r="12" spans="1:3" ht="19.5" customHeight="1">
      <c r="A12" s="9"/>
      <c r="B12" s="8"/>
      <c r="C12" s="107"/>
    </row>
    <row r="13" spans="1:3" s="12" customFormat="1" ht="19.5" customHeight="1">
      <c r="A13" s="10" t="s">
        <v>10</v>
      </c>
      <c r="B13" s="11">
        <f>SUM(B8:B12)</f>
        <v>153352500</v>
      </c>
      <c r="C13" s="87" t="s">
        <v>251</v>
      </c>
    </row>
    <row r="14" spans="1:3" s="12" customFormat="1" ht="19.5" customHeight="1">
      <c r="A14" s="13" t="s">
        <v>11</v>
      </c>
      <c r="B14" s="6">
        <f>B13*5%</f>
        <v>7667625</v>
      </c>
      <c r="C14" s="87" t="s">
        <v>251</v>
      </c>
    </row>
    <row r="15" spans="1:3" s="12" customFormat="1" ht="19.5" customHeight="1">
      <c r="A15" s="5"/>
      <c r="B15" s="14"/>
      <c r="C15" s="108"/>
    </row>
    <row r="16" spans="1:3" s="12" customFormat="1" ht="24.75" customHeight="1">
      <c r="A16" s="250" t="s">
        <v>12</v>
      </c>
      <c r="B16" s="251"/>
      <c r="C16" s="251"/>
    </row>
    <row r="17" spans="1:3" s="12" customFormat="1" ht="81" customHeight="1">
      <c r="A17" s="15" t="s">
        <v>13</v>
      </c>
      <c r="B17" s="16">
        <f>304437248*1.05</f>
        <v>319659110.40000004</v>
      </c>
      <c r="C17" s="87" t="s">
        <v>251</v>
      </c>
    </row>
    <row r="18" spans="1:3" ht="21.75" customHeight="1">
      <c r="A18" s="7" t="s">
        <v>14</v>
      </c>
      <c r="B18" s="6">
        <f>30564000*1.05</f>
        <v>32092200</v>
      </c>
      <c r="C18" s="87" t="s">
        <v>251</v>
      </c>
    </row>
    <row r="19" spans="1:3" ht="19.5" customHeight="1">
      <c r="A19" s="7" t="s">
        <v>11</v>
      </c>
      <c r="B19" s="6">
        <f>(B17+B18)*5%</f>
        <v>17587565.520000003</v>
      </c>
      <c r="C19" s="87" t="s">
        <v>251</v>
      </c>
    </row>
    <row r="20" spans="1:3" ht="19.5" customHeight="1">
      <c r="A20" s="15"/>
      <c r="B20" s="16"/>
      <c r="C20" s="87"/>
    </row>
    <row r="21" spans="1:3" ht="24.75" customHeight="1">
      <c r="A21" s="245" t="s">
        <v>15</v>
      </c>
      <c r="B21" s="246"/>
      <c r="C21" s="246"/>
    </row>
    <row r="22" spans="1:3" ht="24.75" customHeight="1">
      <c r="A22" s="210" t="s">
        <v>330</v>
      </c>
      <c r="B22" s="211">
        <v>319659110</v>
      </c>
      <c r="C22" s="212" t="s">
        <v>251</v>
      </c>
    </row>
    <row r="23" spans="1:3" ht="24.75" customHeight="1">
      <c r="A23" s="205" t="s">
        <v>331</v>
      </c>
      <c r="B23" s="214">
        <v>17167500</v>
      </c>
      <c r="C23" s="215" t="s">
        <v>251</v>
      </c>
    </row>
    <row r="24" spans="1:3" ht="21.75" customHeight="1">
      <c r="A24" s="206" t="s">
        <v>16</v>
      </c>
      <c r="B24" s="208">
        <f>B8</f>
        <v>105000000</v>
      </c>
      <c r="C24" s="87" t="s">
        <v>251</v>
      </c>
    </row>
    <row r="25" spans="1:3" ht="21.75" customHeight="1">
      <c r="A25" s="207" t="s">
        <v>17</v>
      </c>
      <c r="B25" s="209">
        <f>B10</f>
        <v>10185000</v>
      </c>
      <c r="C25" s="86" t="s">
        <v>251</v>
      </c>
    </row>
    <row r="26" spans="1:3" ht="24.75" customHeight="1">
      <c r="A26" s="245" t="s">
        <v>18</v>
      </c>
      <c r="B26" s="246"/>
      <c r="C26" s="246"/>
    </row>
    <row r="27" spans="1:3" ht="21.75" customHeight="1">
      <c r="A27" s="7" t="s">
        <v>19</v>
      </c>
      <c r="B27" s="6">
        <f>B10</f>
        <v>10185000</v>
      </c>
      <c r="C27" s="87" t="s">
        <v>251</v>
      </c>
    </row>
    <row r="28" spans="1:3" ht="21.75" customHeight="1">
      <c r="A28" s="7" t="s">
        <v>11</v>
      </c>
      <c r="B28" s="6">
        <f>B27*5%</f>
        <v>509250</v>
      </c>
      <c r="C28" s="87" t="s">
        <v>251</v>
      </c>
    </row>
    <row r="29" spans="1:3" ht="19.5" customHeight="1">
      <c r="A29" s="15"/>
      <c r="B29" s="16"/>
      <c r="C29" s="106"/>
    </row>
    <row r="30" spans="1:3" ht="21.75" customHeight="1">
      <c r="A30" s="231" t="s">
        <v>20</v>
      </c>
      <c r="B30" s="232"/>
      <c r="C30" s="232"/>
    </row>
    <row r="31" spans="1:3" ht="21.75" customHeight="1">
      <c r="A31" s="17" t="s">
        <v>21</v>
      </c>
      <c r="B31" s="103" t="s">
        <v>321</v>
      </c>
      <c r="C31" s="87" t="s">
        <v>251</v>
      </c>
    </row>
    <row r="32" spans="1:3" ht="21.75" customHeight="1">
      <c r="A32" s="17" t="s">
        <v>22</v>
      </c>
      <c r="B32" s="16">
        <v>100000000</v>
      </c>
      <c r="C32" s="87">
        <v>20</v>
      </c>
    </row>
    <row r="33" spans="1:3" ht="21.75" customHeight="1">
      <c r="A33" s="17" t="s">
        <v>23</v>
      </c>
      <c r="B33" s="16">
        <v>100000000</v>
      </c>
      <c r="C33" s="87">
        <v>20</v>
      </c>
    </row>
    <row r="34" spans="1:3" ht="21.75" customHeight="1">
      <c r="A34" s="17" t="s">
        <v>24</v>
      </c>
      <c r="B34" s="16">
        <v>50000000</v>
      </c>
      <c r="C34" s="87">
        <v>20</v>
      </c>
    </row>
    <row r="35" spans="1:3" ht="21.75" customHeight="1">
      <c r="A35" s="17" t="s">
        <v>25</v>
      </c>
      <c r="B35" s="16">
        <v>50000000</v>
      </c>
      <c r="C35" s="87">
        <v>20</v>
      </c>
    </row>
    <row r="36" spans="1:3" ht="21.75" customHeight="1">
      <c r="A36" s="17" t="s">
        <v>26</v>
      </c>
      <c r="B36" s="16">
        <v>50000000</v>
      </c>
      <c r="C36" s="87" t="s">
        <v>251</v>
      </c>
    </row>
    <row r="37" spans="1:3" ht="21" customHeight="1">
      <c r="A37" s="17" t="s">
        <v>27</v>
      </c>
      <c r="B37" s="16">
        <v>50000000</v>
      </c>
      <c r="C37" s="87">
        <v>20</v>
      </c>
    </row>
    <row r="38" spans="1:3" ht="21.75" customHeight="1">
      <c r="A38" s="17" t="s">
        <v>28</v>
      </c>
      <c r="B38" s="16">
        <v>10000000</v>
      </c>
      <c r="C38" s="87">
        <v>20</v>
      </c>
    </row>
    <row r="39" spans="1:3" ht="21.75" customHeight="1">
      <c r="A39" s="17" t="s">
        <v>29</v>
      </c>
      <c r="B39" s="16">
        <v>50000000</v>
      </c>
      <c r="C39" s="87">
        <v>20</v>
      </c>
    </row>
    <row r="40" spans="1:3" ht="21.75" customHeight="1">
      <c r="A40" s="17" t="s">
        <v>30</v>
      </c>
      <c r="B40" s="16">
        <v>50000000</v>
      </c>
      <c r="C40" s="87">
        <v>20</v>
      </c>
    </row>
    <row r="41" spans="1:3" ht="21.75" customHeight="1">
      <c r="A41" s="17" t="s">
        <v>31</v>
      </c>
      <c r="B41" s="16">
        <v>50000000</v>
      </c>
      <c r="C41" s="87">
        <v>20</v>
      </c>
    </row>
    <row r="42" spans="1:3" ht="22.5" customHeight="1">
      <c r="A42" s="17" t="s">
        <v>32</v>
      </c>
      <c r="B42" s="16">
        <v>20000000</v>
      </c>
      <c r="C42" s="87">
        <v>20</v>
      </c>
    </row>
    <row r="43" spans="1:3" ht="21.75" customHeight="1">
      <c r="A43" s="17" t="s">
        <v>33</v>
      </c>
      <c r="B43" s="16">
        <v>20000000</v>
      </c>
      <c r="C43" s="87">
        <v>20</v>
      </c>
    </row>
    <row r="44" spans="1:3" ht="24.75" customHeight="1">
      <c r="A44" s="17" t="s">
        <v>34</v>
      </c>
      <c r="B44" s="16">
        <v>30000000</v>
      </c>
      <c r="C44" s="87">
        <v>20</v>
      </c>
    </row>
    <row r="45" spans="1:3" ht="24.75" customHeight="1">
      <c r="A45" s="17" t="s">
        <v>35</v>
      </c>
      <c r="B45" s="16">
        <v>20000000</v>
      </c>
      <c r="C45" s="87" t="s">
        <v>251</v>
      </c>
    </row>
    <row r="46" spans="1:3" ht="24.75" customHeight="1">
      <c r="A46" s="17" t="s">
        <v>36</v>
      </c>
      <c r="B46" s="103" t="s">
        <v>37</v>
      </c>
      <c r="C46" s="87">
        <v>20</v>
      </c>
    </row>
    <row r="47" spans="1:3" ht="24.75" customHeight="1">
      <c r="A47" s="17" t="s">
        <v>38</v>
      </c>
      <c r="B47" s="16">
        <v>50000000</v>
      </c>
      <c r="C47" s="87">
        <v>20</v>
      </c>
    </row>
    <row r="48" spans="1:3" ht="49.5" customHeight="1">
      <c r="A48" s="17" t="s">
        <v>39</v>
      </c>
      <c r="B48" s="16">
        <v>50000000</v>
      </c>
      <c r="C48" s="87">
        <v>20</v>
      </c>
    </row>
    <row r="49" spans="1:3" ht="36.75" customHeight="1">
      <c r="A49" s="213" t="s">
        <v>332</v>
      </c>
      <c r="B49" s="16">
        <v>20000000</v>
      </c>
      <c r="C49" s="87" t="s">
        <v>251</v>
      </c>
    </row>
    <row r="50" spans="1:3" ht="13.5" customHeight="1">
      <c r="A50" s="17"/>
      <c r="B50" s="16"/>
      <c r="C50" s="87"/>
    </row>
    <row r="51" spans="1:3" ht="27" customHeight="1">
      <c r="A51" s="237" t="s">
        <v>333</v>
      </c>
      <c r="B51" s="238"/>
      <c r="C51" s="203">
        <f>SUM(C31:C50)</f>
        <v>300</v>
      </c>
    </row>
    <row r="52" spans="1:3" ht="24.75" customHeight="1">
      <c r="A52" s="231" t="s">
        <v>40</v>
      </c>
      <c r="B52" s="232"/>
      <c r="C52" s="232"/>
    </row>
    <row r="53" spans="1:3" ht="99.75" customHeight="1" thickBot="1">
      <c r="A53" s="18" t="s">
        <v>41</v>
      </c>
      <c r="B53" s="19"/>
      <c r="C53" s="204" t="s">
        <v>251</v>
      </c>
    </row>
    <row r="54" spans="1:3" ht="13.5" customHeight="1" thickTop="1">
      <c r="A54" s="241" t="s">
        <v>86</v>
      </c>
      <c r="B54" s="242"/>
      <c r="C54" s="236" t="s">
        <v>250</v>
      </c>
    </row>
    <row r="55" spans="1:3" ht="18.75" customHeight="1">
      <c r="A55" s="243"/>
      <c r="B55" s="244"/>
      <c r="C55" s="236"/>
    </row>
    <row r="56" spans="1:3" ht="36" customHeight="1">
      <c r="A56" s="60" t="s">
        <v>252</v>
      </c>
      <c r="B56" s="93"/>
      <c r="C56" s="87">
        <v>10</v>
      </c>
    </row>
    <row r="57" spans="1:3" ht="24.75" customHeight="1">
      <c r="A57" s="61" t="s">
        <v>253</v>
      </c>
      <c r="B57" s="94"/>
      <c r="C57" s="87">
        <v>20</v>
      </c>
    </row>
    <row r="58" spans="1:3" ht="24.75" customHeight="1">
      <c r="A58" s="61" t="s">
        <v>254</v>
      </c>
      <c r="B58" s="168">
        <v>50000000</v>
      </c>
      <c r="C58" s="87">
        <v>15</v>
      </c>
    </row>
    <row r="59" spans="1:3" ht="24.75" customHeight="1">
      <c r="A59" s="61" t="s">
        <v>255</v>
      </c>
      <c r="B59" s="94"/>
      <c r="C59" s="87">
        <v>5</v>
      </c>
    </row>
    <row r="60" spans="1:3" ht="24.75" customHeight="1">
      <c r="A60" s="61" t="s">
        <v>256</v>
      </c>
      <c r="B60" s="196">
        <v>50000000</v>
      </c>
      <c r="C60" s="87">
        <v>7</v>
      </c>
    </row>
    <row r="61" spans="1:3" ht="24.75" customHeight="1">
      <c r="A61" s="61" t="s">
        <v>257</v>
      </c>
      <c r="B61" s="197"/>
      <c r="C61" s="87">
        <v>5</v>
      </c>
    </row>
    <row r="62" spans="1:3" ht="24.75" customHeight="1">
      <c r="A62" s="98" t="s">
        <v>258</v>
      </c>
      <c r="B62" s="196">
        <v>50000000</v>
      </c>
      <c r="C62" s="87">
        <v>5</v>
      </c>
    </row>
    <row r="63" spans="1:3" ht="30">
      <c r="A63" s="98" t="s">
        <v>319</v>
      </c>
      <c r="B63" s="95"/>
      <c r="C63" s="87">
        <v>0</v>
      </c>
    </row>
    <row r="64" spans="1:3" ht="24.75" customHeight="1">
      <c r="A64" s="98" t="s">
        <v>259</v>
      </c>
      <c r="B64" s="95" t="s">
        <v>322</v>
      </c>
      <c r="C64" s="87">
        <v>8</v>
      </c>
    </row>
    <row r="65" spans="1:3" ht="26.25" customHeight="1">
      <c r="A65" s="98" t="s">
        <v>260</v>
      </c>
      <c r="B65" s="196">
        <v>30000000</v>
      </c>
      <c r="C65" s="87">
        <v>5</v>
      </c>
    </row>
    <row r="66" spans="1:3" ht="35.25" customHeight="1">
      <c r="A66" s="61" t="s">
        <v>261</v>
      </c>
      <c r="B66" s="94"/>
      <c r="C66" s="87" t="s">
        <v>251</v>
      </c>
    </row>
    <row r="67" spans="1:3" ht="24.75" customHeight="1">
      <c r="A67" s="61" t="s">
        <v>349</v>
      </c>
      <c r="B67" s="94"/>
      <c r="C67" s="87">
        <v>5</v>
      </c>
    </row>
    <row r="68" spans="1:3" ht="24.75" customHeight="1">
      <c r="A68" s="98" t="s">
        <v>262</v>
      </c>
      <c r="B68" s="94"/>
      <c r="C68" s="87">
        <v>10</v>
      </c>
    </row>
    <row r="69" spans="1:3" ht="24.75" customHeight="1">
      <c r="A69" s="98" t="s">
        <v>263</v>
      </c>
      <c r="B69" s="94"/>
      <c r="C69" s="87">
        <v>5</v>
      </c>
    </row>
    <row r="70" spans="1:3" ht="24.75" customHeight="1">
      <c r="A70" s="98" t="s">
        <v>264</v>
      </c>
      <c r="B70" s="94"/>
      <c r="C70" s="87">
        <v>7</v>
      </c>
    </row>
    <row r="71" spans="1:3" ht="24.75" customHeight="1">
      <c r="A71" s="98" t="s">
        <v>265</v>
      </c>
      <c r="B71" s="94"/>
      <c r="C71" s="87">
        <v>5</v>
      </c>
    </row>
    <row r="72" spans="1:3" ht="24.75" customHeight="1">
      <c r="A72" s="98" t="s">
        <v>266</v>
      </c>
      <c r="B72" s="94"/>
      <c r="C72" s="87">
        <v>10</v>
      </c>
    </row>
    <row r="73" spans="1:3" ht="24.75" customHeight="1">
      <c r="A73" s="98" t="s">
        <v>267</v>
      </c>
      <c r="B73" s="94"/>
      <c r="C73" s="87">
        <v>5</v>
      </c>
    </row>
    <row r="74" spans="1:3" ht="24.75" customHeight="1">
      <c r="A74" s="98" t="s">
        <v>268</v>
      </c>
      <c r="B74" s="94"/>
      <c r="C74" s="87">
        <v>15</v>
      </c>
    </row>
    <row r="75" spans="1:3" ht="24.75" customHeight="1">
      <c r="A75" s="98" t="s">
        <v>269</v>
      </c>
      <c r="B75" s="94"/>
      <c r="C75" s="87">
        <v>5</v>
      </c>
    </row>
    <row r="76" spans="1:3" ht="24.75" customHeight="1">
      <c r="A76" s="98" t="s">
        <v>270</v>
      </c>
      <c r="B76" s="94"/>
      <c r="C76" s="87">
        <v>8</v>
      </c>
    </row>
    <row r="77" spans="1:3" ht="24.75" customHeight="1">
      <c r="A77" s="98" t="s">
        <v>271</v>
      </c>
      <c r="B77" s="94"/>
      <c r="C77" s="87">
        <v>5</v>
      </c>
    </row>
    <row r="78" spans="1:3" ht="24.75" customHeight="1">
      <c r="A78" s="98" t="s">
        <v>272</v>
      </c>
      <c r="B78" s="94"/>
      <c r="C78" s="87">
        <v>5</v>
      </c>
    </row>
    <row r="79" spans="1:3" ht="24.75" customHeight="1">
      <c r="A79" s="98" t="s">
        <v>273</v>
      </c>
      <c r="B79" s="94"/>
      <c r="C79" s="87">
        <v>10</v>
      </c>
    </row>
    <row r="80" spans="1:3" ht="24.75" customHeight="1">
      <c r="A80" s="98" t="s">
        <v>274</v>
      </c>
      <c r="B80" s="94"/>
      <c r="C80" s="87">
        <v>5</v>
      </c>
    </row>
    <row r="81" spans="1:3" ht="27" customHeight="1">
      <c r="A81" s="98" t="s">
        <v>53</v>
      </c>
      <c r="B81" s="94"/>
      <c r="C81" s="87"/>
    </row>
    <row r="82" spans="1:3" ht="24.75" customHeight="1">
      <c r="A82" s="61" t="s">
        <v>275</v>
      </c>
      <c r="B82" s="94"/>
      <c r="C82" s="87">
        <v>5</v>
      </c>
    </row>
    <row r="83" spans="1:3" ht="24.75" customHeight="1">
      <c r="A83" s="98" t="s">
        <v>276</v>
      </c>
      <c r="B83" s="94"/>
      <c r="C83" s="87">
        <v>5</v>
      </c>
    </row>
    <row r="84" spans="1:3" ht="24.75" customHeight="1">
      <c r="A84" s="61" t="s">
        <v>277</v>
      </c>
      <c r="B84" s="94"/>
      <c r="C84" s="87">
        <v>5</v>
      </c>
    </row>
    <row r="85" spans="1:3" ht="24.75" customHeight="1">
      <c r="A85" s="61" t="s">
        <v>278</v>
      </c>
      <c r="B85" s="94"/>
      <c r="C85" s="87">
        <v>5</v>
      </c>
    </row>
    <row r="86" spans="1:3" ht="36.75" customHeight="1">
      <c r="A86" s="61" t="s">
        <v>320</v>
      </c>
      <c r="B86" s="94"/>
      <c r="C86" s="87"/>
    </row>
    <row r="87" spans="1:3" ht="24.75" customHeight="1">
      <c r="A87" s="61" t="s">
        <v>279</v>
      </c>
      <c r="B87" s="94"/>
      <c r="C87" s="87">
        <v>10</v>
      </c>
    </row>
    <row r="88" spans="1:3" ht="24.75" customHeight="1">
      <c r="A88" s="61" t="s">
        <v>280</v>
      </c>
      <c r="B88" s="94"/>
      <c r="C88" s="87">
        <v>5</v>
      </c>
    </row>
    <row r="89" spans="1:3" ht="24.75" customHeight="1">
      <c r="A89" s="61" t="s">
        <v>281</v>
      </c>
      <c r="B89" s="94"/>
      <c r="C89" s="87">
        <v>5</v>
      </c>
    </row>
    <row r="90" spans="1:3" ht="24.75" customHeight="1">
      <c r="A90" s="99" t="s">
        <v>282</v>
      </c>
      <c r="B90" s="94"/>
      <c r="C90" s="87">
        <v>5</v>
      </c>
    </row>
    <row r="91" spans="1:3" ht="24.75" customHeight="1">
      <c r="A91" s="61" t="s">
        <v>283</v>
      </c>
      <c r="B91" s="94"/>
      <c r="C91" s="87">
        <v>10</v>
      </c>
    </row>
    <row r="92" spans="1:3" ht="24.75" customHeight="1">
      <c r="A92" s="99" t="s">
        <v>55</v>
      </c>
      <c r="B92" s="94"/>
      <c r="C92" s="87"/>
    </row>
    <row r="93" spans="1:3" ht="32.25" customHeight="1">
      <c r="A93" s="99" t="s">
        <v>284</v>
      </c>
      <c r="B93" s="94"/>
      <c r="C93" s="87">
        <v>15</v>
      </c>
    </row>
    <row r="94" spans="1:3" ht="24.75" customHeight="1">
      <c r="A94" s="61" t="s">
        <v>285</v>
      </c>
      <c r="B94" s="94"/>
      <c r="C94" s="87">
        <v>8</v>
      </c>
    </row>
    <row r="95" spans="1:3" ht="35.25" customHeight="1">
      <c r="A95" s="61" t="s">
        <v>286</v>
      </c>
      <c r="B95" s="94"/>
      <c r="C95" s="87">
        <v>7</v>
      </c>
    </row>
    <row r="96" spans="1:3" ht="24.75" customHeight="1">
      <c r="A96" s="61" t="s">
        <v>287</v>
      </c>
      <c r="B96" s="94"/>
      <c r="C96" s="87">
        <v>5</v>
      </c>
    </row>
    <row r="97" spans="1:3" ht="33" customHeight="1">
      <c r="A97" s="98" t="s">
        <v>323</v>
      </c>
      <c r="B97" s="95"/>
      <c r="C97" s="87"/>
    </row>
    <row r="98" spans="1:3" ht="24.75" customHeight="1">
      <c r="A98" s="100" t="s">
        <v>288</v>
      </c>
      <c r="B98" s="94"/>
      <c r="C98" s="87">
        <v>5</v>
      </c>
    </row>
    <row r="99" spans="1:3" ht="24.75" customHeight="1">
      <c r="A99" s="101" t="s">
        <v>347</v>
      </c>
      <c r="B99" s="94"/>
      <c r="C99" s="87">
        <v>10</v>
      </c>
    </row>
    <row r="100" spans="1:3" ht="24.75" customHeight="1">
      <c r="A100" s="101" t="s">
        <v>348</v>
      </c>
      <c r="B100" s="94"/>
      <c r="C100" s="87">
        <v>5</v>
      </c>
    </row>
    <row r="101" spans="1:3" ht="32.25" customHeight="1">
      <c r="A101" s="102" t="s">
        <v>289</v>
      </c>
      <c r="B101" s="96"/>
      <c r="C101" s="87">
        <v>10</v>
      </c>
    </row>
    <row r="102" spans="1:3" ht="24.75" customHeight="1">
      <c r="A102" s="97" t="s">
        <v>56</v>
      </c>
      <c r="B102" s="91"/>
      <c r="C102" s="233" t="s">
        <v>251</v>
      </c>
    </row>
    <row r="103" spans="1:3" ht="45.75">
      <c r="A103" s="61" t="s">
        <v>57</v>
      </c>
      <c r="B103" s="89"/>
      <c r="C103" s="234" t="s">
        <v>251</v>
      </c>
    </row>
    <row r="104" spans="1:3" ht="15" customHeight="1">
      <c r="A104" s="92"/>
      <c r="B104" s="90"/>
      <c r="C104" s="235"/>
    </row>
    <row r="105" spans="1:3" ht="15.75">
      <c r="A105" s="23" t="s">
        <v>56</v>
      </c>
      <c r="B105" s="21"/>
      <c r="C105" s="233" t="s">
        <v>251</v>
      </c>
    </row>
    <row r="106" spans="1:3" ht="64.5" customHeight="1">
      <c r="A106" s="20" t="s">
        <v>58</v>
      </c>
      <c r="B106" s="88"/>
      <c r="C106" s="234"/>
    </row>
    <row r="107" spans="1:3" ht="25.5" customHeight="1">
      <c r="A107" s="237" t="s">
        <v>334</v>
      </c>
      <c r="B107" s="238"/>
      <c r="C107" s="203">
        <f>SUM(C56:C106)</f>
        <v>300</v>
      </c>
    </row>
    <row r="108" spans="1:3" ht="27.75" customHeight="1">
      <c r="A108" s="254" t="s">
        <v>59</v>
      </c>
      <c r="B108" s="255"/>
      <c r="C108" s="255"/>
    </row>
    <row r="109" spans="1:3" ht="33.75" customHeight="1">
      <c r="A109" s="15" t="s">
        <v>60</v>
      </c>
      <c r="B109" s="16" t="s">
        <v>324</v>
      </c>
      <c r="C109" s="87">
        <v>60</v>
      </c>
    </row>
    <row r="110" spans="1:3" ht="25.5" customHeight="1">
      <c r="A110" s="15" t="s">
        <v>61</v>
      </c>
      <c r="B110" s="16" t="s">
        <v>62</v>
      </c>
      <c r="C110" s="87">
        <v>30</v>
      </c>
    </row>
    <row r="111" spans="1:3" ht="25.5" customHeight="1">
      <c r="A111" s="15" t="s">
        <v>63</v>
      </c>
      <c r="B111" s="16" t="s">
        <v>64</v>
      </c>
      <c r="C111" s="87">
        <v>30</v>
      </c>
    </row>
    <row r="112" spans="1:3" ht="25.5" customHeight="1">
      <c r="A112" s="15" t="s">
        <v>65</v>
      </c>
      <c r="B112" s="16" t="s">
        <v>64</v>
      </c>
      <c r="C112" s="87">
        <v>30</v>
      </c>
    </row>
    <row r="113" spans="1:3" ht="25.5" customHeight="1">
      <c r="A113" s="15" t="s">
        <v>66</v>
      </c>
      <c r="B113" s="16" t="s">
        <v>64</v>
      </c>
      <c r="C113" s="87">
        <v>25</v>
      </c>
    </row>
    <row r="114" spans="1:3" ht="25.5" customHeight="1">
      <c r="A114" s="15" t="s">
        <v>67</v>
      </c>
      <c r="B114" s="16" t="s">
        <v>64</v>
      </c>
      <c r="C114" s="87">
        <v>25</v>
      </c>
    </row>
    <row r="115" spans="1:3" ht="25.5" customHeight="1">
      <c r="A115" s="15" t="s">
        <v>68</v>
      </c>
      <c r="B115" s="103" t="s">
        <v>69</v>
      </c>
      <c r="C115" s="123" t="s">
        <v>251</v>
      </c>
    </row>
    <row r="116" spans="1:3" ht="25.5" customHeight="1">
      <c r="A116" s="15" t="s">
        <v>70</v>
      </c>
      <c r="B116" s="103" t="s">
        <v>69</v>
      </c>
      <c r="C116" s="123" t="s">
        <v>251</v>
      </c>
    </row>
    <row r="117" spans="1:3" ht="25.5" customHeight="1">
      <c r="A117" s="237" t="s">
        <v>335</v>
      </c>
      <c r="B117" s="238"/>
      <c r="C117" s="203">
        <f>SUM(C109:C116)</f>
        <v>200</v>
      </c>
    </row>
    <row r="118" spans="1:3" ht="24.75" customHeight="1">
      <c r="A118" s="247" t="s">
        <v>71</v>
      </c>
      <c r="B118" s="248"/>
      <c r="C118" s="248"/>
    </row>
    <row r="119" spans="1:3" ht="24.75" customHeight="1">
      <c r="A119" s="252" t="s">
        <v>290</v>
      </c>
      <c r="B119" s="253"/>
      <c r="C119" s="216">
        <v>100</v>
      </c>
    </row>
    <row r="120" spans="1:3" ht="24.75" customHeight="1">
      <c r="A120" s="237" t="s">
        <v>336</v>
      </c>
      <c r="B120" s="238"/>
      <c r="C120" s="203">
        <v>100</v>
      </c>
    </row>
    <row r="121" spans="1:3" ht="24.75" customHeight="1">
      <c r="A121" s="237" t="s">
        <v>337</v>
      </c>
      <c r="B121" s="238"/>
      <c r="C121" s="203">
        <v>100</v>
      </c>
    </row>
    <row r="122" spans="1:3" ht="33.75" customHeight="1">
      <c r="A122" s="237" t="s">
        <v>290</v>
      </c>
      <c r="B122" s="238"/>
      <c r="C122" s="203">
        <f>+C120+C117+C107+C51+C121</f>
        <v>1000</v>
      </c>
    </row>
    <row r="123" ht="81" customHeight="1"/>
    <row r="126" ht="25.5" customHeight="1"/>
    <row r="127" ht="19.5" customHeight="1"/>
    <row r="128" ht="19.5" customHeight="1"/>
    <row r="129" ht="19.5" customHeight="1"/>
    <row r="130" ht="19.5" customHeight="1"/>
    <row r="131" ht="19.5" customHeight="1"/>
    <row r="132" ht="19.5" customHeight="1"/>
    <row r="134" ht="21.75" customHeight="1"/>
    <row r="135" ht="24.75" customHeight="1"/>
    <row r="136" ht="21.75" customHeight="1"/>
    <row r="137" ht="21.75" customHeight="1"/>
    <row r="138" ht="21.75" customHeight="1"/>
    <row r="139" ht="21.75" customHeight="1"/>
    <row r="140" ht="21.75" customHeight="1"/>
    <row r="141" ht="21.75" customHeight="1"/>
    <row r="142" ht="21.75" customHeight="1"/>
    <row r="143" ht="20.25" customHeight="1"/>
    <row r="144" ht="21.75" customHeight="1"/>
    <row r="145" ht="12.75" customHeight="1" hidden="1"/>
    <row r="146" ht="21.75" customHeight="1"/>
    <row r="147" ht="12.75" customHeight="1" hidden="1"/>
    <row r="148" ht="21.75" customHeight="1"/>
    <row r="149" ht="19.5" customHeight="1"/>
    <row r="150" ht="22.5" customHeight="1"/>
    <row r="152" ht="22.5" customHeight="1"/>
    <row r="153" s="12" customFormat="1" ht="19.5" customHeight="1"/>
    <row r="154" s="12" customFormat="1" ht="19.5" customHeight="1"/>
    <row r="155" ht="19.5" customHeight="1"/>
    <row r="156" ht="21" customHeight="1"/>
    <row r="157" s="12" customFormat="1" ht="21.75" customHeight="1"/>
    <row r="158" ht="21.75" customHeight="1"/>
    <row r="159" ht="24.75" customHeight="1"/>
    <row r="161" ht="21.75" customHeight="1"/>
    <row r="162" ht="21.75" customHeight="1"/>
    <row r="163" ht="21.75" customHeight="1"/>
    <row r="164" ht="21.75" customHeight="1"/>
    <row r="165" ht="21.75" customHeight="1"/>
    <row r="166" spans="1:3" s="12" customFormat="1" ht="21.75" customHeight="1">
      <c r="A166" s="126"/>
      <c r="B166" s="126"/>
      <c r="C166" s="127"/>
    </row>
    <row r="167" spans="1:2" ht="19.5" customHeight="1">
      <c r="A167" s="24"/>
      <c r="B167" s="24"/>
    </row>
    <row r="168" ht="29.25" customHeight="1"/>
    <row r="169" ht="24.7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3" ht="36.75" customHeight="1"/>
    <row r="205" ht="21.75" customHeight="1"/>
    <row r="206" ht="30" customHeight="1"/>
    <row r="208" ht="21.75" customHeight="1"/>
    <row r="209" ht="21.75" customHeight="1"/>
    <row r="210" ht="21.75" customHeight="1"/>
    <row r="211" ht="21.75" customHeight="1"/>
    <row r="212" ht="33.75" customHeight="1"/>
    <row r="218" ht="15" hidden="1"/>
    <row r="219" ht="15" hidden="1"/>
    <row r="230" ht="23.25" customHeight="1"/>
    <row r="246" ht="23.25" customHeight="1"/>
    <row r="250" ht="24.75" customHeight="1"/>
    <row r="251" ht="35.25" customHeight="1"/>
    <row r="254" ht="24" customHeight="1"/>
    <row r="255" ht="21.75" customHeight="1"/>
    <row r="257" ht="21.75" customHeight="1"/>
    <row r="258" ht="21.75" customHeight="1"/>
    <row r="259" ht="19.5" customHeight="1"/>
    <row r="260" ht="19.5" customHeight="1"/>
    <row r="261" ht="19.5" customHeight="1"/>
    <row r="262" ht="19.5" customHeight="1"/>
    <row r="263" ht="19.5" customHeight="1"/>
    <row r="264" spans="1:3" s="12" customFormat="1" ht="23.25" customHeight="1">
      <c r="A264" s="141"/>
      <c r="B264" s="141"/>
      <c r="C264" s="142"/>
    </row>
    <row r="265" spans="2:3" ht="27" customHeight="1">
      <c r="B265" s="1"/>
      <c r="C265" s="1"/>
    </row>
    <row r="266" spans="2:3" ht="21.75" customHeight="1">
      <c r="B266" s="1"/>
      <c r="C266" s="1"/>
    </row>
    <row r="267" spans="2:3" ht="21.75" customHeight="1">
      <c r="B267" s="1"/>
      <c r="C267" s="1"/>
    </row>
    <row r="268" spans="2:3" ht="21.75" customHeight="1">
      <c r="B268" s="1"/>
      <c r="C268" s="1"/>
    </row>
    <row r="269" spans="2:3" ht="13.5" customHeight="1">
      <c r="B269" s="1"/>
      <c r="C269" s="1"/>
    </row>
    <row r="270" spans="2:3" ht="21.75" customHeight="1">
      <c r="B270" s="1"/>
      <c r="C270" s="1"/>
    </row>
    <row r="271" spans="2:3" ht="12.75">
      <c r="B271" s="1"/>
      <c r="C271" s="1"/>
    </row>
    <row r="272" spans="2:3" ht="21.75" customHeight="1">
      <c r="B272" s="1"/>
      <c r="C272" s="1"/>
    </row>
    <row r="273" spans="2:3" ht="21.75" customHeight="1">
      <c r="B273" s="1"/>
      <c r="C273" s="1"/>
    </row>
    <row r="274" spans="2:3" ht="21.75" customHeight="1">
      <c r="B274" s="1"/>
      <c r="C274" s="1"/>
    </row>
    <row r="275" spans="2:3" ht="21.75" customHeight="1">
      <c r="B275" s="1"/>
      <c r="C275" s="1"/>
    </row>
    <row r="276" spans="2:3" ht="21.75" customHeight="1">
      <c r="B276" s="1"/>
      <c r="C276" s="1"/>
    </row>
    <row r="277" spans="2:3" ht="21.75" customHeight="1">
      <c r="B277" s="1"/>
      <c r="C277" s="1"/>
    </row>
    <row r="278" spans="2:3" ht="21.75" customHeight="1">
      <c r="B278" s="1"/>
      <c r="C278" s="1"/>
    </row>
    <row r="279" spans="2:3" ht="21.75" customHeight="1">
      <c r="B279" s="1"/>
      <c r="C279" s="1"/>
    </row>
    <row r="280" spans="2:3" ht="34.5" customHeight="1">
      <c r="B280" s="1"/>
      <c r="C280" s="1"/>
    </row>
    <row r="281" spans="2:3" ht="36.75" customHeight="1">
      <c r="B281" s="1"/>
      <c r="C281" s="1"/>
    </row>
    <row r="282" spans="2:3" ht="21.75" customHeight="1">
      <c r="B282" s="1"/>
      <c r="C282" s="1"/>
    </row>
    <row r="283" spans="2:3" ht="21.75" customHeight="1">
      <c r="B283" s="1"/>
      <c r="C283" s="1"/>
    </row>
    <row r="284" spans="2:3" ht="21.75" customHeight="1">
      <c r="B284" s="1"/>
      <c r="C284" s="1"/>
    </row>
    <row r="285" spans="2:3" ht="24" customHeight="1">
      <c r="B285" s="1"/>
      <c r="C285" s="1"/>
    </row>
    <row r="286" spans="2:3" ht="12.75">
      <c r="B286" s="1"/>
      <c r="C286" s="1"/>
    </row>
    <row r="287" spans="2:3" ht="21.75" customHeight="1">
      <c r="B287" s="1"/>
      <c r="C287" s="1"/>
    </row>
    <row r="288" spans="2:3" ht="21.75" customHeight="1">
      <c r="B288" s="1"/>
      <c r="C288" s="1"/>
    </row>
    <row r="289" spans="2:3" ht="21.75" customHeight="1">
      <c r="B289" s="1"/>
      <c r="C289" s="1"/>
    </row>
    <row r="290" spans="2:3" ht="21.75" customHeight="1">
      <c r="B290" s="1"/>
      <c r="C290" s="1"/>
    </row>
    <row r="291" spans="2:3" ht="21.75" customHeight="1">
      <c r="B291" s="1"/>
      <c r="C291" s="1"/>
    </row>
    <row r="292" spans="2:3" ht="12.75">
      <c r="B292" s="1"/>
      <c r="C292" s="1"/>
    </row>
    <row r="293" spans="2:3" ht="21.75" customHeight="1">
      <c r="B293" s="1"/>
      <c r="C293" s="1"/>
    </row>
    <row r="294" spans="2:3" ht="21.75" customHeight="1">
      <c r="B294" s="1"/>
      <c r="C294" s="1"/>
    </row>
    <row r="295" spans="2:3" ht="21.75" customHeight="1">
      <c r="B295" s="1"/>
      <c r="C295" s="1"/>
    </row>
    <row r="296" spans="2:3" ht="21.75" customHeight="1">
      <c r="B296" s="1"/>
      <c r="C296" s="1"/>
    </row>
    <row r="297" spans="2:3" ht="21.75" customHeight="1">
      <c r="B297" s="1"/>
      <c r="C297" s="1"/>
    </row>
    <row r="298" spans="2:3" ht="12.75">
      <c r="B298" s="1"/>
      <c r="C298" s="1"/>
    </row>
    <row r="299" spans="2:3" ht="21.75" customHeight="1">
      <c r="B299" s="1"/>
      <c r="C299" s="1"/>
    </row>
    <row r="300" spans="2:3" ht="21.75" customHeight="1">
      <c r="B300" s="1"/>
      <c r="C300" s="1"/>
    </row>
    <row r="301" spans="2:3" ht="21.75" customHeight="1">
      <c r="B301" s="1"/>
      <c r="C301" s="1"/>
    </row>
    <row r="302" spans="2:3" ht="21.75" customHeight="1">
      <c r="B302" s="1"/>
      <c r="C302" s="1"/>
    </row>
    <row r="303" spans="2:3" ht="21.75" customHeight="1">
      <c r="B303" s="1"/>
      <c r="C303" s="1"/>
    </row>
    <row r="304" spans="2:3" ht="21.75" customHeight="1">
      <c r="B304" s="1"/>
      <c r="C304" s="1"/>
    </row>
    <row r="305" spans="2:3" ht="50.25" customHeight="1">
      <c r="B305" s="1"/>
      <c r="C305" s="1"/>
    </row>
    <row r="306" spans="2:3" ht="21.75" customHeight="1">
      <c r="B306" s="1"/>
      <c r="C306" s="1"/>
    </row>
    <row r="307" spans="2:3" ht="21.75" customHeight="1">
      <c r="B307" s="1"/>
      <c r="C307" s="1"/>
    </row>
    <row r="308" spans="2:3" ht="57" customHeight="1">
      <c r="B308" s="1"/>
      <c r="C308" s="1"/>
    </row>
    <row r="309" spans="2:3" ht="12.75">
      <c r="B309" s="1"/>
      <c r="C309" s="1"/>
    </row>
    <row r="310" spans="2:3" ht="21.75" customHeight="1">
      <c r="B310" s="1"/>
      <c r="C310" s="1"/>
    </row>
    <row r="311" spans="2:3" ht="21.75" customHeight="1">
      <c r="B311" s="1"/>
      <c r="C311" s="1"/>
    </row>
    <row r="312" spans="2:3" ht="21.75" customHeight="1">
      <c r="B312" s="1"/>
      <c r="C312" s="1"/>
    </row>
    <row r="313" spans="2:3" ht="12.75" customHeight="1">
      <c r="B313" s="1"/>
      <c r="C313" s="1"/>
    </row>
    <row r="314" spans="2:3" ht="18.75" customHeight="1">
      <c r="B314" s="1"/>
      <c r="C314" s="1"/>
    </row>
    <row r="315" spans="2:3" ht="12.75">
      <c r="B315" s="1"/>
      <c r="C315" s="1"/>
    </row>
    <row r="316" spans="2:3" ht="12.75">
      <c r="B316" s="1"/>
      <c r="C316" s="1"/>
    </row>
    <row r="317" spans="2:3" ht="12.75">
      <c r="B317" s="1"/>
      <c r="C317" s="1"/>
    </row>
    <row r="318" spans="2:3" ht="21.75" customHeight="1">
      <c r="B318" s="1"/>
      <c r="C318" s="1"/>
    </row>
    <row r="319" spans="2:3" ht="21.75" customHeight="1">
      <c r="B319" s="1"/>
      <c r="C319" s="1"/>
    </row>
    <row r="320" spans="2:3" ht="21.75" customHeight="1">
      <c r="B320" s="1"/>
      <c r="C320" s="1"/>
    </row>
    <row r="321" spans="2:3" ht="21.75" customHeight="1">
      <c r="B321" s="1"/>
      <c r="C321" s="1"/>
    </row>
  </sheetData>
  <sheetProtection selectLockedCells="1" selectUnlockedCells="1"/>
  <mergeCells count="21">
    <mergeCell ref="A122:B122"/>
    <mergeCell ref="A121:B121"/>
    <mergeCell ref="A119:B119"/>
    <mergeCell ref="A108:C108"/>
    <mergeCell ref="A52:C52"/>
    <mergeCell ref="A51:B51"/>
    <mergeCell ref="A118:C118"/>
    <mergeCell ref="C5:C6"/>
    <mergeCell ref="A107:B107"/>
    <mergeCell ref="A16:C16"/>
    <mergeCell ref="A120:B120"/>
    <mergeCell ref="A30:C30"/>
    <mergeCell ref="C102:C104"/>
    <mergeCell ref="C54:C55"/>
    <mergeCell ref="C105:C106"/>
    <mergeCell ref="A117:B117"/>
    <mergeCell ref="A2:C2"/>
    <mergeCell ref="A3:C3"/>
    <mergeCell ref="A54:B55"/>
    <mergeCell ref="A21:C21"/>
    <mergeCell ref="A26:C26"/>
  </mergeCells>
  <printOptions horizontalCentered="1"/>
  <pageMargins left="0.9055118110236221" right="0.3937007874015748" top="0.5511811023622047" bottom="0.5511811023622047" header="0.5118110236220472" footer="0.5118110236220472"/>
  <pageSetup horizontalDpi="300" verticalDpi="300" orientation="landscape" scale="70" r:id="rId1"/>
  <rowBreaks count="1" manualBreakCount="1">
    <brk id="153" max="255" man="1"/>
  </rowBreaks>
</worksheet>
</file>

<file path=xl/worksheets/sheet2.xml><?xml version="1.0" encoding="utf-8"?>
<worksheet xmlns="http://schemas.openxmlformats.org/spreadsheetml/2006/main" xmlns:r="http://schemas.openxmlformats.org/officeDocument/2006/relationships">
  <dimension ref="A1:E81"/>
  <sheetViews>
    <sheetView zoomScalePageLayoutView="0" workbookViewId="0" topLeftCell="A13">
      <selection activeCell="A3" sqref="A3"/>
    </sheetView>
  </sheetViews>
  <sheetFormatPr defaultColWidth="11.421875" defaultRowHeight="12.75"/>
  <cols>
    <col min="1" max="1" width="47.140625" style="0" customWidth="1"/>
    <col min="2" max="2" width="38.421875" style="147" bestFit="1" customWidth="1"/>
    <col min="3" max="3" width="35.140625" style="0" customWidth="1"/>
  </cols>
  <sheetData>
    <row r="1" spans="1:3" ht="26.25" customHeight="1">
      <c r="A1" s="239" t="s">
        <v>0</v>
      </c>
      <c r="B1" s="239"/>
      <c r="C1" s="239"/>
    </row>
    <row r="2" spans="1:5" ht="45" customHeight="1">
      <c r="A2" s="240" t="s">
        <v>345</v>
      </c>
      <c r="B2" s="240"/>
      <c r="C2" s="240"/>
      <c r="D2" s="146"/>
      <c r="E2" s="146"/>
    </row>
    <row r="3" spans="1:3" ht="42.75" customHeight="1">
      <c r="A3" s="124" t="s">
        <v>101</v>
      </c>
      <c r="B3" s="83" t="s">
        <v>102</v>
      </c>
      <c r="C3" s="104" t="s">
        <v>250</v>
      </c>
    </row>
    <row r="4" spans="1:3" ht="20.25" customHeight="1">
      <c r="A4" s="149" t="s">
        <v>103</v>
      </c>
      <c r="B4" s="150"/>
      <c r="C4" s="105"/>
    </row>
    <row r="5" spans="1:3" ht="143.25" customHeight="1">
      <c r="A5" s="57" t="s">
        <v>104</v>
      </c>
      <c r="B5" s="129"/>
      <c r="C5" s="234" t="s">
        <v>296</v>
      </c>
    </row>
    <row r="6" spans="1:3" ht="15" customHeight="1">
      <c r="A6" s="58" t="s">
        <v>105</v>
      </c>
      <c r="B6" s="151">
        <v>100000000</v>
      </c>
      <c r="C6" s="234"/>
    </row>
    <row r="7" spans="1:3" ht="15" customHeight="1">
      <c r="A7" s="59"/>
      <c r="B7" s="128"/>
      <c r="C7" s="107"/>
    </row>
    <row r="8" spans="1:3" ht="15" customHeight="1">
      <c r="A8" s="144" t="s">
        <v>40</v>
      </c>
      <c r="B8" s="162" t="s">
        <v>106</v>
      </c>
      <c r="C8" s="109"/>
    </row>
    <row r="9" spans="1:3" ht="15" customHeight="1">
      <c r="A9" s="113" t="s">
        <v>107</v>
      </c>
      <c r="B9" s="155"/>
      <c r="C9" s="160" t="s">
        <v>296</v>
      </c>
    </row>
    <row r="10" spans="1:3" ht="15" customHeight="1">
      <c r="A10" s="114" t="s">
        <v>108</v>
      </c>
      <c r="B10" s="156" t="s">
        <v>292</v>
      </c>
      <c r="C10" s="157" t="s">
        <v>296</v>
      </c>
    </row>
    <row r="11" spans="1:3" ht="15" customHeight="1">
      <c r="A11" s="114" t="s">
        <v>109</v>
      </c>
      <c r="B11" s="157"/>
      <c r="C11" s="157">
        <v>15</v>
      </c>
    </row>
    <row r="12" spans="1:3" ht="15" customHeight="1">
      <c r="A12" s="114" t="s">
        <v>110</v>
      </c>
      <c r="B12" s="157"/>
      <c r="C12" s="157">
        <v>10</v>
      </c>
    </row>
    <row r="13" spans="1:3" ht="15" customHeight="1">
      <c r="A13" s="114" t="s">
        <v>111</v>
      </c>
      <c r="B13" s="156" t="s">
        <v>300</v>
      </c>
      <c r="C13" s="157">
        <v>10</v>
      </c>
    </row>
    <row r="14" spans="1:3" ht="15" customHeight="1">
      <c r="A14" s="114" t="s">
        <v>112</v>
      </c>
      <c r="B14" s="157"/>
      <c r="C14" s="157">
        <v>10</v>
      </c>
    </row>
    <row r="15" spans="1:3" ht="15" customHeight="1">
      <c r="A15" s="114" t="s">
        <v>301</v>
      </c>
      <c r="B15" s="157"/>
      <c r="C15" s="157">
        <v>15</v>
      </c>
    </row>
    <row r="16" spans="1:3" ht="15" customHeight="1">
      <c r="A16" s="114" t="s">
        <v>113</v>
      </c>
      <c r="B16" s="158"/>
      <c r="C16" s="157">
        <v>10</v>
      </c>
    </row>
    <row r="17" spans="1:3" ht="15" customHeight="1">
      <c r="A17" s="114" t="s">
        <v>114</v>
      </c>
      <c r="B17" s="156" t="s">
        <v>309</v>
      </c>
      <c r="C17" s="157">
        <v>10</v>
      </c>
    </row>
    <row r="18" spans="1:3" ht="15" customHeight="1">
      <c r="A18" s="114" t="s">
        <v>115</v>
      </c>
      <c r="B18" s="156" t="s">
        <v>116</v>
      </c>
      <c r="C18" s="157">
        <v>10</v>
      </c>
    </row>
    <row r="19" spans="1:3" ht="15" customHeight="1">
      <c r="A19" s="114" t="s">
        <v>117</v>
      </c>
      <c r="B19" s="156" t="s">
        <v>309</v>
      </c>
      <c r="C19" s="157">
        <v>10</v>
      </c>
    </row>
    <row r="20" spans="1:3" ht="15" customHeight="1">
      <c r="A20" s="114" t="s">
        <v>118</v>
      </c>
      <c r="B20" s="156"/>
      <c r="C20" s="157">
        <v>15</v>
      </c>
    </row>
    <row r="21" spans="1:3" ht="15" customHeight="1">
      <c r="A21" s="114" t="s">
        <v>119</v>
      </c>
      <c r="B21" s="157" t="s">
        <v>302</v>
      </c>
      <c r="C21" s="157">
        <v>25</v>
      </c>
    </row>
    <row r="22" spans="1:3" ht="90">
      <c r="A22" s="114" t="s">
        <v>310</v>
      </c>
      <c r="B22" s="157"/>
      <c r="C22" s="157">
        <v>15</v>
      </c>
    </row>
    <row r="23" spans="1:3" ht="30">
      <c r="A23" s="114" t="s">
        <v>120</v>
      </c>
      <c r="B23" s="156"/>
      <c r="C23" s="157">
        <v>5</v>
      </c>
    </row>
    <row r="24" spans="1:3" ht="60">
      <c r="A24" s="153" t="s">
        <v>121</v>
      </c>
      <c r="B24" s="157"/>
      <c r="C24" s="157">
        <v>15</v>
      </c>
    </row>
    <row r="25" spans="1:3" ht="15">
      <c r="A25" s="114" t="s">
        <v>122</v>
      </c>
      <c r="B25" s="156" t="s">
        <v>300</v>
      </c>
      <c r="C25" s="157">
        <v>10</v>
      </c>
    </row>
    <row r="26" spans="1:3" ht="15">
      <c r="A26" s="114" t="s">
        <v>123</v>
      </c>
      <c r="B26" s="157" t="s">
        <v>302</v>
      </c>
      <c r="C26" s="157" t="s">
        <v>296</v>
      </c>
    </row>
    <row r="27" spans="1:3" ht="15" customHeight="1">
      <c r="A27" s="114" t="s">
        <v>124</v>
      </c>
      <c r="B27" s="157"/>
      <c r="C27" s="157">
        <v>10</v>
      </c>
    </row>
    <row r="28" spans="1:3" ht="15" customHeight="1">
      <c r="A28" s="114" t="s">
        <v>125</v>
      </c>
      <c r="B28" s="157"/>
      <c r="C28" s="157">
        <v>10</v>
      </c>
    </row>
    <row r="29" spans="1:3" ht="15" customHeight="1">
      <c r="A29" s="114" t="s">
        <v>126</v>
      </c>
      <c r="B29" s="157" t="s">
        <v>327</v>
      </c>
      <c r="C29" s="157">
        <v>10</v>
      </c>
    </row>
    <row r="30" spans="1:3" ht="15" customHeight="1">
      <c r="A30" s="114" t="s">
        <v>127</v>
      </c>
      <c r="B30" s="157" t="s">
        <v>302</v>
      </c>
      <c r="C30" s="157">
        <v>5</v>
      </c>
    </row>
    <row r="31" spans="1:3" ht="30">
      <c r="A31" s="114" t="s">
        <v>128</v>
      </c>
      <c r="B31" s="157" t="s">
        <v>312</v>
      </c>
      <c r="C31" s="157" t="s">
        <v>296</v>
      </c>
    </row>
    <row r="32" spans="1:3" ht="15">
      <c r="A32" s="114" t="s">
        <v>127</v>
      </c>
      <c r="B32" s="157" t="s">
        <v>303</v>
      </c>
      <c r="C32" s="157">
        <v>15</v>
      </c>
    </row>
    <row r="33" spans="1:3" ht="37.5" customHeight="1">
      <c r="A33" s="114" t="s">
        <v>129</v>
      </c>
      <c r="B33" s="157"/>
      <c r="C33" s="157">
        <v>10</v>
      </c>
    </row>
    <row r="34" spans="1:3" ht="15">
      <c r="A34" s="114" t="s">
        <v>130</v>
      </c>
      <c r="B34" s="157"/>
      <c r="C34" s="157">
        <v>10</v>
      </c>
    </row>
    <row r="35" spans="1:3" ht="75">
      <c r="A35" s="169" t="s">
        <v>304</v>
      </c>
      <c r="B35" s="157" t="s">
        <v>311</v>
      </c>
      <c r="C35" s="157">
        <v>10</v>
      </c>
    </row>
    <row r="36" spans="1:3" ht="43.5" customHeight="1">
      <c r="A36" s="114" t="s">
        <v>131</v>
      </c>
      <c r="B36" s="159"/>
      <c r="C36" s="157">
        <v>5</v>
      </c>
    </row>
    <row r="37" spans="1:3" ht="96" customHeight="1">
      <c r="A37" s="153" t="s">
        <v>132</v>
      </c>
      <c r="B37" s="194" t="s">
        <v>314</v>
      </c>
      <c r="C37" s="194">
        <v>5</v>
      </c>
    </row>
    <row r="38" spans="1:3" ht="37.5" customHeight="1">
      <c r="A38" s="153" t="s">
        <v>133</v>
      </c>
      <c r="B38" s="194" t="s">
        <v>313</v>
      </c>
      <c r="C38" s="194">
        <v>10</v>
      </c>
    </row>
    <row r="39" spans="1:3" ht="94.5" customHeight="1">
      <c r="A39" s="114" t="s">
        <v>134</v>
      </c>
      <c r="B39" s="161" t="s">
        <v>315</v>
      </c>
      <c r="C39" s="157">
        <v>10</v>
      </c>
    </row>
    <row r="40" spans="1:3" ht="139.5" customHeight="1">
      <c r="A40" s="154" t="s">
        <v>135</v>
      </c>
      <c r="B40" s="161" t="s">
        <v>315</v>
      </c>
      <c r="C40" s="161">
        <v>5</v>
      </c>
    </row>
    <row r="41" spans="1:3" ht="24" customHeight="1">
      <c r="A41" s="256" t="s">
        <v>338</v>
      </c>
      <c r="B41" s="257"/>
      <c r="C41" s="152">
        <f>SUM(C9:C40)</f>
        <v>300</v>
      </c>
    </row>
    <row r="42" spans="1:3" ht="15" customHeight="1">
      <c r="A42" s="258" t="s">
        <v>136</v>
      </c>
      <c r="B42" s="259"/>
      <c r="C42" s="259"/>
    </row>
    <row r="43" spans="1:3" ht="30">
      <c r="A43" s="60" t="s">
        <v>44</v>
      </c>
      <c r="B43" s="157"/>
      <c r="C43" s="87">
        <v>20</v>
      </c>
    </row>
    <row r="44" spans="1:3" ht="15">
      <c r="A44" s="61" t="s">
        <v>137</v>
      </c>
      <c r="B44" s="157"/>
      <c r="C44" s="87">
        <v>20</v>
      </c>
    </row>
    <row r="45" spans="1:3" ht="15" customHeight="1">
      <c r="A45" s="61" t="s">
        <v>46</v>
      </c>
      <c r="B45" s="157" t="s">
        <v>302</v>
      </c>
      <c r="C45" s="87">
        <v>20</v>
      </c>
    </row>
    <row r="46" spans="1:3" ht="45">
      <c r="A46" s="98" t="s">
        <v>318</v>
      </c>
      <c r="B46" s="195"/>
      <c r="C46" s="87">
        <v>5</v>
      </c>
    </row>
    <row r="47" spans="1:3" ht="30.75" customHeight="1">
      <c r="A47" s="61" t="s">
        <v>89</v>
      </c>
      <c r="B47" s="157"/>
      <c r="C47" s="87">
        <v>7</v>
      </c>
    </row>
    <row r="48" spans="1:3" ht="15" customHeight="1">
      <c r="A48" s="61" t="s">
        <v>138</v>
      </c>
      <c r="B48" s="157"/>
      <c r="C48" s="87">
        <v>10</v>
      </c>
    </row>
    <row r="49" spans="1:3" ht="15" customHeight="1">
      <c r="A49" s="98" t="s">
        <v>139</v>
      </c>
      <c r="B49" s="157"/>
      <c r="C49" s="87">
        <v>10</v>
      </c>
    </row>
    <row r="50" spans="1:3" ht="15" customHeight="1">
      <c r="A50" s="61" t="s">
        <v>140</v>
      </c>
      <c r="B50" s="157"/>
      <c r="C50" s="87">
        <v>25</v>
      </c>
    </row>
    <row r="51" spans="1:3" ht="15" customHeight="1">
      <c r="A51" s="61" t="s">
        <v>52</v>
      </c>
      <c r="B51" s="157"/>
      <c r="C51" s="87">
        <v>8</v>
      </c>
    </row>
    <row r="52" spans="1:3" ht="30">
      <c r="A52" s="61" t="s">
        <v>141</v>
      </c>
      <c r="B52" s="157"/>
      <c r="C52" s="87">
        <v>10</v>
      </c>
    </row>
    <row r="53" spans="1:3" ht="30">
      <c r="A53" s="61" t="s">
        <v>142</v>
      </c>
      <c r="B53" s="157"/>
      <c r="C53" s="87">
        <v>15</v>
      </c>
    </row>
    <row r="54" spans="1:3" ht="15">
      <c r="A54" s="61" t="s">
        <v>143</v>
      </c>
      <c r="B54" s="157"/>
      <c r="C54" s="87">
        <v>10</v>
      </c>
    </row>
    <row r="55" spans="1:3" ht="30">
      <c r="A55" s="61" t="s">
        <v>144</v>
      </c>
      <c r="B55" s="156" t="s">
        <v>300</v>
      </c>
      <c r="C55" s="87">
        <v>20</v>
      </c>
    </row>
    <row r="56" spans="1:3" ht="30">
      <c r="A56" s="61" t="s">
        <v>145</v>
      </c>
      <c r="B56" s="156" t="s">
        <v>300</v>
      </c>
      <c r="C56" s="87">
        <v>20</v>
      </c>
    </row>
    <row r="57" spans="1:3" ht="30">
      <c r="A57" s="61" t="s">
        <v>146</v>
      </c>
      <c r="B57" s="157"/>
      <c r="C57" s="87">
        <v>10</v>
      </c>
    </row>
    <row r="58" spans="1:3" ht="30">
      <c r="A58" s="61" t="s">
        <v>147</v>
      </c>
      <c r="B58" s="157"/>
      <c r="C58" s="87">
        <v>10</v>
      </c>
    </row>
    <row r="59" spans="1:3" ht="15" customHeight="1">
      <c r="A59" s="61" t="s">
        <v>53</v>
      </c>
      <c r="B59" s="157"/>
      <c r="C59" s="87">
        <v>10</v>
      </c>
    </row>
    <row r="60" spans="1:3" ht="30">
      <c r="A60" s="61" t="s">
        <v>148</v>
      </c>
      <c r="B60" s="157"/>
      <c r="C60" s="87">
        <v>10</v>
      </c>
    </row>
    <row r="61" spans="1:3" ht="30">
      <c r="A61" s="61" t="s">
        <v>149</v>
      </c>
      <c r="B61" s="157" t="s">
        <v>302</v>
      </c>
      <c r="C61" s="87">
        <v>10</v>
      </c>
    </row>
    <row r="62" spans="1:3" ht="15" customHeight="1">
      <c r="A62" s="180" t="s">
        <v>150</v>
      </c>
      <c r="B62" s="156" t="s">
        <v>292</v>
      </c>
      <c r="C62" s="87">
        <v>10</v>
      </c>
    </row>
    <row r="63" spans="1:3" ht="15" customHeight="1">
      <c r="A63" s="181" t="s">
        <v>151</v>
      </c>
      <c r="B63" s="179"/>
      <c r="C63" s="87"/>
    </row>
    <row r="64" spans="1:3" ht="90.75" customHeight="1">
      <c r="A64" s="182" t="s">
        <v>180</v>
      </c>
      <c r="B64" s="262"/>
      <c r="C64" s="234">
        <v>40</v>
      </c>
    </row>
    <row r="65" spans="1:3" ht="15" customHeight="1">
      <c r="A65" s="183" t="s">
        <v>152</v>
      </c>
      <c r="B65" s="262"/>
      <c r="C65" s="234"/>
    </row>
    <row r="66" spans="1:3" ht="15" customHeight="1">
      <c r="A66" s="183" t="s">
        <v>153</v>
      </c>
      <c r="B66" s="262"/>
      <c r="C66" s="234"/>
    </row>
    <row r="67" spans="1:3" ht="231" customHeight="1">
      <c r="A67" s="184" t="s">
        <v>297</v>
      </c>
      <c r="B67" s="262"/>
      <c r="C67" s="234"/>
    </row>
    <row r="68" spans="1:3" ht="15" customHeight="1">
      <c r="A68" s="97" t="s">
        <v>154</v>
      </c>
      <c r="B68" s="179"/>
      <c r="C68" s="87"/>
    </row>
    <row r="69" spans="1:3" ht="46.5" customHeight="1">
      <c r="A69" s="106" t="s">
        <v>155</v>
      </c>
      <c r="B69" s="179"/>
      <c r="C69" s="87" t="s">
        <v>294</v>
      </c>
    </row>
    <row r="70" spans="1:3" ht="15" customHeight="1">
      <c r="A70" s="97" t="s">
        <v>156</v>
      </c>
      <c r="B70" s="179"/>
      <c r="C70" s="87"/>
    </row>
    <row r="71" spans="1:3" ht="49.5" customHeight="1">
      <c r="A71" s="106" t="s">
        <v>298</v>
      </c>
      <c r="B71" s="179"/>
      <c r="C71" s="87" t="s">
        <v>294</v>
      </c>
    </row>
    <row r="72" spans="1:3" ht="31.5" customHeight="1">
      <c r="A72" s="256" t="s">
        <v>339</v>
      </c>
      <c r="B72" s="257"/>
      <c r="C72" s="203">
        <f>SUM(C43:C71)</f>
        <v>300</v>
      </c>
    </row>
    <row r="73" spans="1:3" ht="15" customHeight="1">
      <c r="A73" s="260" t="s">
        <v>59</v>
      </c>
      <c r="B73" s="261"/>
      <c r="C73" s="261"/>
    </row>
    <row r="74" spans="1:3" ht="15" customHeight="1">
      <c r="A74" s="121" t="s">
        <v>117</v>
      </c>
      <c r="B74" s="129" t="s">
        <v>157</v>
      </c>
      <c r="C74" s="87">
        <v>100</v>
      </c>
    </row>
    <row r="75" spans="1:3" ht="15" customHeight="1">
      <c r="A75" s="121" t="s">
        <v>158</v>
      </c>
      <c r="B75" s="129" t="s">
        <v>159</v>
      </c>
      <c r="C75" s="87">
        <v>50</v>
      </c>
    </row>
    <row r="76" spans="1:3" ht="15" customHeight="1">
      <c r="A76" s="125" t="s">
        <v>160</v>
      </c>
      <c r="B76" s="128" t="s">
        <v>161</v>
      </c>
      <c r="C76" s="87">
        <v>50</v>
      </c>
    </row>
    <row r="77" spans="1:3" ht="15" customHeight="1">
      <c r="A77" s="237" t="s">
        <v>335</v>
      </c>
      <c r="B77" s="238"/>
      <c r="C77" s="203">
        <f>SUM(C74:C76)</f>
        <v>200</v>
      </c>
    </row>
    <row r="78" spans="1:3" ht="28.5" customHeight="1">
      <c r="A78" s="247" t="s">
        <v>71</v>
      </c>
      <c r="B78" s="248"/>
      <c r="C78" s="217">
        <v>100</v>
      </c>
    </row>
    <row r="79" spans="1:3" ht="15.75">
      <c r="A79" s="237" t="s">
        <v>336</v>
      </c>
      <c r="B79" s="238"/>
      <c r="C79" s="203">
        <v>100</v>
      </c>
    </row>
    <row r="80" spans="1:3" ht="21.75" customHeight="1">
      <c r="A80" s="237" t="s">
        <v>337</v>
      </c>
      <c r="B80" s="238"/>
      <c r="C80" s="203">
        <v>100</v>
      </c>
    </row>
    <row r="81" spans="1:3" ht="24" customHeight="1">
      <c r="A81" s="237" t="s">
        <v>340</v>
      </c>
      <c r="B81" s="238"/>
      <c r="C81" s="203">
        <f>C80+C79+C77+C72+C41</f>
        <v>1000</v>
      </c>
    </row>
  </sheetData>
  <sheetProtection/>
  <mergeCells count="14">
    <mergeCell ref="A79:B79"/>
    <mergeCell ref="A80:B80"/>
    <mergeCell ref="A81:B81"/>
    <mergeCell ref="B64:B67"/>
    <mergeCell ref="C64:C67"/>
    <mergeCell ref="A77:B77"/>
    <mergeCell ref="A78:B78"/>
    <mergeCell ref="A41:B41"/>
    <mergeCell ref="A2:C2"/>
    <mergeCell ref="A1:C1"/>
    <mergeCell ref="C5:C6"/>
    <mergeCell ref="A42:C42"/>
    <mergeCell ref="A73:C73"/>
    <mergeCell ref="A72:B7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4"/>
  <sheetViews>
    <sheetView zoomScalePageLayoutView="0" workbookViewId="0" topLeftCell="A1">
      <selection activeCell="A3" sqref="A3"/>
    </sheetView>
  </sheetViews>
  <sheetFormatPr defaultColWidth="11.421875" defaultRowHeight="12.75"/>
  <cols>
    <col min="1" max="1" width="58.421875" style="0" customWidth="1"/>
    <col min="2" max="2" width="37.140625" style="147" bestFit="1" customWidth="1"/>
    <col min="3" max="3" width="17.57421875" style="0" customWidth="1"/>
  </cols>
  <sheetData>
    <row r="1" spans="1:3" ht="39" customHeight="1">
      <c r="A1" s="239" t="s">
        <v>0</v>
      </c>
      <c r="B1" s="239"/>
      <c r="C1" s="239"/>
    </row>
    <row r="2" spans="1:3" ht="34.5" customHeight="1" thickBot="1">
      <c r="A2" s="240" t="s">
        <v>345</v>
      </c>
      <c r="B2" s="240"/>
      <c r="C2" s="240"/>
    </row>
    <row r="3" spans="1:3" ht="43.5" customHeight="1" thickBot="1" thickTop="1">
      <c r="A3" s="201" t="s">
        <v>72</v>
      </c>
      <c r="B3" s="201" t="s">
        <v>73</v>
      </c>
      <c r="C3" s="201" t="s">
        <v>293</v>
      </c>
    </row>
    <row r="4" spans="1:3" ht="119.25" customHeight="1" thickTop="1">
      <c r="A4" s="202" t="s">
        <v>74</v>
      </c>
      <c r="B4" s="268">
        <v>30000000</v>
      </c>
      <c r="C4" s="265" t="s">
        <v>294</v>
      </c>
    </row>
    <row r="5" spans="1:3" ht="15" customHeight="1">
      <c r="A5" s="25" t="s">
        <v>75</v>
      </c>
      <c r="B5" s="269">
        <v>30000000</v>
      </c>
      <c r="C5" s="266"/>
    </row>
    <row r="6" spans="1:3" ht="15" customHeight="1">
      <c r="A6" s="26" t="s">
        <v>76</v>
      </c>
      <c r="B6" s="270" t="s">
        <v>76</v>
      </c>
      <c r="C6" s="267"/>
    </row>
    <row r="7" spans="1:3" ht="15" customHeight="1">
      <c r="A7" s="111" t="s">
        <v>40</v>
      </c>
      <c r="B7" s="112" t="s">
        <v>295</v>
      </c>
      <c r="C7" s="110"/>
    </row>
    <row r="8" spans="1:3" ht="15" customHeight="1">
      <c r="A8" s="113" t="s">
        <v>77</v>
      </c>
      <c r="B8" s="85"/>
      <c r="C8" s="85" t="s">
        <v>294</v>
      </c>
    </row>
    <row r="9" spans="1:3" ht="15" customHeight="1">
      <c r="A9" s="114" t="s">
        <v>78</v>
      </c>
      <c r="B9" s="87"/>
      <c r="C9" s="87" t="s">
        <v>294</v>
      </c>
    </row>
    <row r="10" spans="1:3" ht="15" customHeight="1">
      <c r="A10" s="114" t="s">
        <v>79</v>
      </c>
      <c r="B10" s="87"/>
      <c r="C10" s="87" t="s">
        <v>294</v>
      </c>
    </row>
    <row r="11" spans="1:3" ht="15" customHeight="1">
      <c r="A11" s="114" t="s">
        <v>80</v>
      </c>
      <c r="B11" s="87"/>
      <c r="C11" s="87" t="s">
        <v>294</v>
      </c>
    </row>
    <row r="12" spans="1:3" ht="15" customHeight="1">
      <c r="A12" s="114" t="s">
        <v>81</v>
      </c>
      <c r="B12" s="87"/>
      <c r="C12" s="87">
        <v>50</v>
      </c>
    </row>
    <row r="13" spans="1:3" ht="15">
      <c r="A13" s="114" t="s">
        <v>316</v>
      </c>
      <c r="B13" s="199">
        <v>0.5</v>
      </c>
      <c r="C13" s="87">
        <v>50</v>
      </c>
    </row>
    <row r="14" spans="1:3" ht="30">
      <c r="A14" s="114" t="s">
        <v>317</v>
      </c>
      <c r="B14" s="199">
        <v>0.5</v>
      </c>
      <c r="C14" s="87">
        <v>50</v>
      </c>
    </row>
    <row r="15" spans="1:3" ht="15">
      <c r="A15" s="114" t="s">
        <v>82</v>
      </c>
      <c r="B15" s="199">
        <v>0.5</v>
      </c>
      <c r="C15" s="87">
        <v>50</v>
      </c>
    </row>
    <row r="16" spans="1:3" ht="15" customHeight="1">
      <c r="A16" s="115" t="s">
        <v>83</v>
      </c>
      <c r="B16" s="87"/>
      <c r="C16" s="87">
        <v>50</v>
      </c>
    </row>
    <row r="17" spans="1:3" ht="15" customHeight="1">
      <c r="A17" s="115" t="s">
        <v>84</v>
      </c>
      <c r="B17" s="87"/>
      <c r="C17" s="87">
        <v>25</v>
      </c>
    </row>
    <row r="18" spans="1:3" ht="15" customHeight="1">
      <c r="A18" s="148" t="s">
        <v>85</v>
      </c>
      <c r="B18" s="86"/>
      <c r="C18" s="86">
        <v>25</v>
      </c>
    </row>
    <row r="19" spans="1:3" ht="26.25" customHeight="1">
      <c r="A19" s="256" t="s">
        <v>338</v>
      </c>
      <c r="B19" s="257"/>
      <c r="C19" s="218">
        <f>SUM(C12:C18)</f>
        <v>300</v>
      </c>
    </row>
    <row r="20" spans="1:3" ht="15" customHeight="1">
      <c r="A20" s="271" t="s">
        <v>86</v>
      </c>
      <c r="B20" s="272"/>
      <c r="C20" s="273"/>
    </row>
    <row r="21" spans="1:3" ht="30">
      <c r="A21" s="116" t="s">
        <v>87</v>
      </c>
      <c r="B21" s="87"/>
      <c r="C21" s="87">
        <v>20</v>
      </c>
    </row>
    <row r="22" spans="1:3" ht="15" customHeight="1">
      <c r="A22" s="116" t="s">
        <v>88</v>
      </c>
      <c r="B22" s="87"/>
      <c r="C22" s="87">
        <v>20</v>
      </c>
    </row>
    <row r="23" spans="1:3" ht="15" customHeight="1">
      <c r="A23" s="116" t="s">
        <v>46</v>
      </c>
      <c r="B23" s="200">
        <v>0.5</v>
      </c>
      <c r="C23" s="87">
        <v>50</v>
      </c>
    </row>
    <row r="24" spans="1:3" ht="15" customHeight="1">
      <c r="A24" s="116" t="s">
        <v>89</v>
      </c>
      <c r="B24" s="87"/>
      <c r="C24" s="87">
        <v>20</v>
      </c>
    </row>
    <row r="25" spans="1:3" ht="15" customHeight="1">
      <c r="A25" s="116" t="s">
        <v>49</v>
      </c>
      <c r="B25" s="87"/>
      <c r="C25" s="87">
        <v>15</v>
      </c>
    </row>
    <row r="26" spans="1:3" ht="15" customHeight="1">
      <c r="A26" s="116" t="s">
        <v>90</v>
      </c>
      <c r="B26" s="87"/>
      <c r="C26" s="87">
        <v>20</v>
      </c>
    </row>
    <row r="27" spans="1:3" ht="29.25" customHeight="1">
      <c r="A27" s="116" t="s">
        <v>305</v>
      </c>
      <c r="B27" s="87"/>
      <c r="C27" s="87">
        <v>15</v>
      </c>
    </row>
    <row r="28" spans="1:3" ht="15" customHeight="1">
      <c r="A28" s="116" t="s">
        <v>91</v>
      </c>
      <c r="B28" s="199">
        <v>0.5</v>
      </c>
      <c r="C28" s="87">
        <v>25</v>
      </c>
    </row>
    <row r="29" spans="1:3" ht="15" customHeight="1">
      <c r="A29" s="117" t="s">
        <v>92</v>
      </c>
      <c r="B29" s="87"/>
      <c r="C29" s="87">
        <v>10</v>
      </c>
    </row>
    <row r="30" spans="1:3" ht="30">
      <c r="A30" s="116" t="s">
        <v>93</v>
      </c>
      <c r="B30" s="87"/>
      <c r="C30" s="87">
        <v>20</v>
      </c>
    </row>
    <row r="31" spans="1:3" ht="30">
      <c r="A31" s="118" t="s">
        <v>94</v>
      </c>
      <c r="B31" s="199">
        <v>0.5</v>
      </c>
      <c r="C31" s="87">
        <v>20</v>
      </c>
    </row>
    <row r="32" spans="1:3" ht="15">
      <c r="A32" s="116" t="s">
        <v>95</v>
      </c>
      <c r="B32" s="199">
        <v>0.5</v>
      </c>
      <c r="C32" s="87">
        <v>10</v>
      </c>
    </row>
    <row r="33" spans="1:3" ht="15" customHeight="1">
      <c r="A33" s="119" t="s">
        <v>52</v>
      </c>
      <c r="B33" s="87"/>
      <c r="C33" s="87">
        <v>15</v>
      </c>
    </row>
    <row r="34" spans="1:3" ht="15" customHeight="1">
      <c r="A34" s="116" t="s">
        <v>96</v>
      </c>
      <c r="B34" s="87"/>
      <c r="C34" s="87">
        <v>20</v>
      </c>
    </row>
    <row r="35" spans="1:3" ht="15" customHeight="1">
      <c r="A35" s="120" t="s">
        <v>97</v>
      </c>
      <c r="B35" s="86"/>
      <c r="C35" s="87">
        <v>20</v>
      </c>
    </row>
    <row r="36" spans="1:3" ht="23.25" customHeight="1">
      <c r="A36" s="256" t="s">
        <v>339</v>
      </c>
      <c r="B36" s="257"/>
      <c r="C36" s="203">
        <f>SUM(C21:C35)</f>
        <v>300</v>
      </c>
    </row>
    <row r="37" spans="1:3" ht="15" customHeight="1">
      <c r="A37" s="254" t="s">
        <v>59</v>
      </c>
      <c r="B37" s="255"/>
      <c r="C37" s="263"/>
    </row>
    <row r="38" spans="1:3" ht="15" customHeight="1">
      <c r="A38" s="121" t="s">
        <v>98</v>
      </c>
      <c r="B38" s="123" t="s">
        <v>99</v>
      </c>
      <c r="C38" s="87">
        <v>100</v>
      </c>
    </row>
    <row r="39" spans="1:3" ht="15" customHeight="1">
      <c r="A39" s="121" t="s">
        <v>100</v>
      </c>
      <c r="B39" s="123" t="s">
        <v>64</v>
      </c>
      <c r="C39" s="87">
        <v>100</v>
      </c>
    </row>
    <row r="40" spans="1:3" ht="15" customHeight="1">
      <c r="A40" s="237" t="s">
        <v>335</v>
      </c>
      <c r="B40" s="238"/>
      <c r="C40" s="203">
        <f>SUM(C37:C39)</f>
        <v>200</v>
      </c>
    </row>
    <row r="41" spans="1:3" ht="24" customHeight="1">
      <c r="A41" s="264" t="s">
        <v>71</v>
      </c>
      <c r="B41" s="264"/>
      <c r="C41" s="219">
        <v>100</v>
      </c>
    </row>
    <row r="42" spans="1:3" ht="29.25" customHeight="1">
      <c r="A42" s="237" t="s">
        <v>336</v>
      </c>
      <c r="B42" s="238"/>
      <c r="C42" s="203">
        <f>SUM(C41)</f>
        <v>100</v>
      </c>
    </row>
    <row r="43" spans="1:3" ht="15.75">
      <c r="A43" s="237" t="s">
        <v>337</v>
      </c>
      <c r="B43" s="238"/>
      <c r="C43" s="203">
        <v>100</v>
      </c>
    </row>
    <row r="44" spans="1:3" ht="21.75" customHeight="1">
      <c r="A44" s="237" t="s">
        <v>341</v>
      </c>
      <c r="B44" s="238"/>
      <c r="C44" s="203">
        <f>+C43+C42+C40+C36+C19</f>
        <v>1000</v>
      </c>
    </row>
  </sheetData>
  <sheetProtection/>
  <mergeCells count="13">
    <mergeCell ref="A44:B44"/>
    <mergeCell ref="A42:B42"/>
    <mergeCell ref="A1:C1"/>
    <mergeCell ref="A2:C2"/>
    <mergeCell ref="C4:C6"/>
    <mergeCell ref="B4:B6"/>
    <mergeCell ref="A20:C20"/>
    <mergeCell ref="A37:C37"/>
    <mergeCell ref="A19:B19"/>
    <mergeCell ref="A36:B36"/>
    <mergeCell ref="A41:B41"/>
    <mergeCell ref="A43:B43"/>
    <mergeCell ref="A40:B4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66"/>
  <sheetViews>
    <sheetView tabSelected="1" zoomScalePageLayoutView="0" workbookViewId="0" topLeftCell="A36">
      <selection activeCell="F23" sqref="F23"/>
    </sheetView>
  </sheetViews>
  <sheetFormatPr defaultColWidth="11.421875" defaultRowHeight="12.75"/>
  <cols>
    <col min="1" max="1" width="84.7109375" style="0" customWidth="1"/>
    <col min="2" max="2" width="17.28125" style="0" customWidth="1"/>
    <col min="3" max="3" width="15.57421875" style="0" customWidth="1"/>
  </cols>
  <sheetData>
    <row r="1" spans="1:3" ht="36" customHeight="1">
      <c r="A1" s="239" t="s">
        <v>0</v>
      </c>
      <c r="B1" s="239"/>
      <c r="C1" s="239"/>
    </row>
    <row r="2" spans="1:3" ht="33" customHeight="1">
      <c r="A2" s="240" t="s">
        <v>345</v>
      </c>
      <c r="B2" s="240"/>
      <c r="C2" s="240"/>
    </row>
    <row r="3" ht="15.75" thickBot="1">
      <c r="A3" s="63"/>
    </row>
    <row r="4" spans="1:3" ht="12.75" customHeight="1">
      <c r="A4" s="68"/>
      <c r="B4" s="70"/>
      <c r="C4" s="64"/>
    </row>
    <row r="5" spans="1:3" ht="12.75">
      <c r="A5" s="69" t="s">
        <v>203</v>
      </c>
      <c r="B5" s="71" t="s">
        <v>2</v>
      </c>
      <c r="C5" s="71" t="s">
        <v>197</v>
      </c>
    </row>
    <row r="6" spans="1:3" ht="13.5" thickBot="1">
      <c r="A6" s="145" t="s">
        <v>204</v>
      </c>
      <c r="B6" s="71" t="s">
        <v>4</v>
      </c>
      <c r="C6" s="163"/>
    </row>
    <row r="7" spans="1:3" ht="71.25" customHeight="1">
      <c r="A7" s="166" t="s">
        <v>205</v>
      </c>
      <c r="B7" s="274" t="s">
        <v>207</v>
      </c>
      <c r="C7" s="276" t="s">
        <v>220</v>
      </c>
    </row>
    <row r="8" spans="1:3" ht="13.5" thickBot="1">
      <c r="A8" s="167" t="s">
        <v>206</v>
      </c>
      <c r="B8" s="275"/>
      <c r="C8" s="277"/>
    </row>
    <row r="9" spans="1:3" ht="13.5" thickBot="1">
      <c r="A9" s="164" t="s">
        <v>227</v>
      </c>
      <c r="B9" s="165"/>
      <c r="C9" s="143"/>
    </row>
    <row r="10" spans="1:3" ht="12.75">
      <c r="A10" s="74" t="s">
        <v>208</v>
      </c>
      <c r="B10" s="185"/>
      <c r="C10" s="79" t="s">
        <v>220</v>
      </c>
    </row>
    <row r="11" spans="1:3" ht="25.5">
      <c r="A11" s="75" t="s">
        <v>209</v>
      </c>
      <c r="B11" s="186" t="s">
        <v>311</v>
      </c>
      <c r="C11" s="191">
        <v>100</v>
      </c>
    </row>
    <row r="12" spans="1:3" ht="12.75">
      <c r="A12" s="75" t="s">
        <v>210</v>
      </c>
      <c r="B12" s="187"/>
      <c r="C12" s="80">
        <v>30</v>
      </c>
    </row>
    <row r="13" spans="1:3" ht="12.75">
      <c r="A13" s="76" t="s">
        <v>211</v>
      </c>
      <c r="B13" s="188"/>
      <c r="C13" s="80">
        <v>40</v>
      </c>
    </row>
    <row r="14" spans="1:3" ht="12.75">
      <c r="A14" s="76" t="s">
        <v>212</v>
      </c>
      <c r="B14" s="189"/>
      <c r="C14" s="80" t="s">
        <v>220</v>
      </c>
    </row>
    <row r="15" spans="1:3" ht="12.75">
      <c r="A15" s="76" t="s">
        <v>213</v>
      </c>
      <c r="B15" s="189"/>
      <c r="C15" s="80">
        <v>20</v>
      </c>
    </row>
    <row r="16" spans="1:3" ht="12.75">
      <c r="A16" s="76" t="s">
        <v>214</v>
      </c>
      <c r="B16" s="189"/>
      <c r="C16" s="80" t="s">
        <v>220</v>
      </c>
    </row>
    <row r="17" spans="1:3" ht="38.25">
      <c r="A17" s="76" t="s">
        <v>215</v>
      </c>
      <c r="B17" s="198" t="s">
        <v>329</v>
      </c>
      <c r="C17" s="80">
        <v>35</v>
      </c>
    </row>
    <row r="18" spans="1:3" ht="25.5">
      <c r="A18" s="76" t="s">
        <v>216</v>
      </c>
      <c r="B18" s="198" t="s">
        <v>328</v>
      </c>
      <c r="C18" s="80">
        <v>35</v>
      </c>
    </row>
    <row r="19" spans="1:3" ht="25.5">
      <c r="A19" s="75" t="s">
        <v>217</v>
      </c>
      <c r="B19" s="189"/>
      <c r="C19" s="80">
        <v>20</v>
      </c>
    </row>
    <row r="20" spans="1:3" ht="13.5" thickBot="1">
      <c r="A20" s="77" t="s">
        <v>218</v>
      </c>
      <c r="B20" s="190"/>
      <c r="C20" s="192">
        <v>20</v>
      </c>
    </row>
    <row r="21" spans="1:3" ht="12.75">
      <c r="A21" s="290" t="s">
        <v>219</v>
      </c>
      <c r="B21" s="291"/>
      <c r="C21" s="192"/>
    </row>
    <row r="22" spans="1:3" ht="13.5" thickBot="1">
      <c r="A22" s="292"/>
      <c r="B22" s="293"/>
      <c r="C22" s="192"/>
    </row>
    <row r="23" spans="1:3" ht="248.25" customHeight="1" thickBot="1">
      <c r="A23" s="282" t="s">
        <v>350</v>
      </c>
      <c r="B23" s="283"/>
      <c r="C23" s="192" t="s">
        <v>220</v>
      </c>
    </row>
    <row r="24" spans="1:3" ht="13.5" thickBot="1">
      <c r="A24" s="294" t="s">
        <v>221</v>
      </c>
      <c r="B24" s="295"/>
      <c r="C24" s="72"/>
    </row>
    <row r="25" spans="1:3" ht="12.75" customHeight="1">
      <c r="A25" s="278" t="s">
        <v>222</v>
      </c>
      <c r="B25" s="279"/>
      <c r="C25" s="67" t="s">
        <v>220</v>
      </c>
    </row>
    <row r="26" spans="1:3" ht="12.75" customHeight="1">
      <c r="A26" s="280" t="s">
        <v>299</v>
      </c>
      <c r="B26" s="281"/>
      <c r="C26" s="72"/>
    </row>
    <row r="27" spans="1:3" ht="12.75" customHeight="1">
      <c r="A27" s="302" t="s">
        <v>223</v>
      </c>
      <c r="B27" s="303"/>
      <c r="C27" s="72"/>
    </row>
    <row r="28" spans="1:3" ht="12.75" customHeight="1">
      <c r="A28" s="280" t="s">
        <v>224</v>
      </c>
      <c r="B28" s="281"/>
      <c r="C28" s="67" t="s">
        <v>220</v>
      </c>
    </row>
    <row r="29" spans="1:3" ht="12.75" customHeight="1">
      <c r="A29" s="302" t="s">
        <v>225</v>
      </c>
      <c r="B29" s="303"/>
      <c r="C29" s="72"/>
    </row>
    <row r="30" spans="1:3" ht="12.75" customHeight="1" thickBot="1">
      <c r="A30" s="280" t="s">
        <v>226</v>
      </c>
      <c r="B30" s="281"/>
      <c r="C30" s="67" t="s">
        <v>220</v>
      </c>
    </row>
    <row r="31" spans="1:3" ht="18.75" customHeight="1" thickBot="1">
      <c r="A31" s="286" t="s">
        <v>338</v>
      </c>
      <c r="B31" s="287"/>
      <c r="C31" s="220">
        <f>SUM(C10:C30)</f>
        <v>300</v>
      </c>
    </row>
    <row r="32" spans="1:3" ht="12.75">
      <c r="A32" s="288" t="s">
        <v>43</v>
      </c>
      <c r="B32" s="284"/>
      <c r="C32" s="284" t="s">
        <v>197</v>
      </c>
    </row>
    <row r="33" spans="1:3" ht="26.25" customHeight="1" thickBot="1">
      <c r="A33" s="289"/>
      <c r="B33" s="285"/>
      <c r="C33" s="285"/>
    </row>
    <row r="34" spans="1:3" ht="12.75">
      <c r="A34" s="78" t="s">
        <v>228</v>
      </c>
      <c r="B34" s="193"/>
      <c r="C34" s="221">
        <v>20</v>
      </c>
    </row>
    <row r="35" spans="1:3" ht="12.75">
      <c r="A35" s="78" t="s">
        <v>229</v>
      </c>
      <c r="B35" s="193"/>
      <c r="C35" s="222">
        <v>20</v>
      </c>
    </row>
    <row r="36" spans="1:3" ht="12.75">
      <c r="A36" s="78" t="s">
        <v>230</v>
      </c>
      <c r="B36" s="193"/>
      <c r="C36" s="222">
        <v>30</v>
      </c>
    </row>
    <row r="37" spans="1:3" ht="12.75">
      <c r="A37" s="78" t="s">
        <v>231</v>
      </c>
      <c r="B37" s="193"/>
      <c r="C37" s="222">
        <v>10</v>
      </c>
    </row>
    <row r="38" spans="1:3" ht="12.75">
      <c r="A38" s="78" t="s">
        <v>232</v>
      </c>
      <c r="B38" s="193"/>
      <c r="C38" s="222">
        <v>15</v>
      </c>
    </row>
    <row r="39" spans="1:3" ht="12.75">
      <c r="A39" s="78" t="s">
        <v>233</v>
      </c>
      <c r="B39" s="193"/>
      <c r="C39" s="222" t="s">
        <v>220</v>
      </c>
    </row>
    <row r="40" spans="1:3" ht="12.75">
      <c r="A40" s="78" t="s">
        <v>234</v>
      </c>
      <c r="B40" s="193"/>
      <c r="C40" s="222">
        <v>15</v>
      </c>
    </row>
    <row r="41" spans="1:3" ht="12.75">
      <c r="A41" s="78" t="s">
        <v>235</v>
      </c>
      <c r="B41" s="193"/>
      <c r="C41" s="222">
        <v>25</v>
      </c>
    </row>
    <row r="42" spans="1:3" ht="12.75">
      <c r="A42" s="78" t="s">
        <v>236</v>
      </c>
      <c r="B42" s="193"/>
      <c r="C42" s="222">
        <v>10</v>
      </c>
    </row>
    <row r="43" spans="1:3" ht="12.75">
      <c r="A43" s="78" t="s">
        <v>237</v>
      </c>
      <c r="B43" s="193"/>
      <c r="C43" s="222">
        <v>20</v>
      </c>
    </row>
    <row r="44" spans="1:3" ht="12.75">
      <c r="A44" s="78" t="s">
        <v>238</v>
      </c>
      <c r="B44" s="193"/>
      <c r="C44" s="222">
        <v>20</v>
      </c>
    </row>
    <row r="45" spans="1:3" ht="12.75">
      <c r="A45" s="78" t="s">
        <v>239</v>
      </c>
      <c r="B45" s="193"/>
      <c r="C45" s="222">
        <v>10</v>
      </c>
    </row>
    <row r="46" spans="1:3" ht="12.75">
      <c r="A46" s="78" t="s">
        <v>240</v>
      </c>
      <c r="B46" s="193"/>
      <c r="C46" s="222">
        <v>15</v>
      </c>
    </row>
    <row r="47" spans="1:3" ht="12.75">
      <c r="A47" s="78" t="s">
        <v>241</v>
      </c>
      <c r="B47" s="193"/>
      <c r="C47" s="222">
        <v>20</v>
      </c>
    </row>
    <row r="48" spans="1:3" ht="12.75">
      <c r="A48" s="78" t="s">
        <v>242</v>
      </c>
      <c r="B48" s="193"/>
      <c r="C48" s="222">
        <v>20</v>
      </c>
    </row>
    <row r="49" spans="1:3" ht="12.75">
      <c r="A49" s="78" t="s">
        <v>243</v>
      </c>
      <c r="B49" s="193"/>
      <c r="C49" s="80">
        <v>20</v>
      </c>
    </row>
    <row r="50" spans="1:3" ht="12.75">
      <c r="A50" s="78" t="s">
        <v>244</v>
      </c>
      <c r="B50" s="193"/>
      <c r="C50" s="80">
        <v>10</v>
      </c>
    </row>
    <row r="51" spans="1:3" ht="12.75">
      <c r="A51" s="78" t="s">
        <v>245</v>
      </c>
      <c r="B51" s="193"/>
      <c r="C51" s="80">
        <v>5</v>
      </c>
    </row>
    <row r="52" spans="1:3" ht="12.75">
      <c r="A52" s="78" t="s">
        <v>246</v>
      </c>
      <c r="B52" s="193"/>
      <c r="C52" s="80">
        <v>5</v>
      </c>
    </row>
    <row r="53" spans="1:3" ht="12.75">
      <c r="A53" s="78" t="s">
        <v>247</v>
      </c>
      <c r="B53" s="193"/>
      <c r="C53" s="80">
        <v>5</v>
      </c>
    </row>
    <row r="54" spans="1:3" ht="12.75">
      <c r="A54" s="78" t="s">
        <v>248</v>
      </c>
      <c r="B54" s="193"/>
      <c r="C54" s="80">
        <v>5</v>
      </c>
    </row>
    <row r="55" spans="1:3" ht="15.75" customHeight="1" thickBot="1">
      <c r="A55" s="78" t="s">
        <v>249</v>
      </c>
      <c r="B55" s="193"/>
      <c r="C55" s="223" t="s">
        <v>220</v>
      </c>
    </row>
    <row r="56" spans="1:3" ht="15.75" customHeight="1">
      <c r="A56" s="229" t="s">
        <v>351</v>
      </c>
      <c r="B56" s="230"/>
      <c r="C56" s="298" t="s">
        <v>220</v>
      </c>
    </row>
    <row r="57" spans="1:3" ht="87" customHeight="1" thickBot="1">
      <c r="A57" s="296" t="s">
        <v>352</v>
      </c>
      <c r="B57" s="297"/>
      <c r="C57" s="299"/>
    </row>
    <row r="58" spans="1:3" ht="21" customHeight="1" thickBot="1">
      <c r="A58" s="286" t="s">
        <v>339</v>
      </c>
      <c r="B58" s="287"/>
      <c r="C58" s="220">
        <f>SUM(C34:C55)</f>
        <v>300</v>
      </c>
    </row>
    <row r="59" spans="1:3" ht="13.5" thickBot="1">
      <c r="A59" s="300" t="s">
        <v>59</v>
      </c>
      <c r="B59" s="301"/>
      <c r="C59" s="65" t="s">
        <v>202</v>
      </c>
    </row>
    <row r="60" spans="1:7" ht="15">
      <c r="A60" s="66" t="s">
        <v>198</v>
      </c>
      <c r="B60" s="67" t="s">
        <v>69</v>
      </c>
      <c r="C60" s="67">
        <v>100</v>
      </c>
      <c r="G60" s="228"/>
    </row>
    <row r="61" spans="1:7" ht="15.75" thickBot="1">
      <c r="A61" s="81" t="s">
        <v>199</v>
      </c>
      <c r="B61" s="73" t="s">
        <v>200</v>
      </c>
      <c r="C61" s="73">
        <v>100</v>
      </c>
      <c r="G61" s="228"/>
    </row>
    <row r="62" spans="1:3" ht="21" customHeight="1">
      <c r="A62" s="237" t="s">
        <v>342</v>
      </c>
      <c r="B62" s="238"/>
      <c r="C62" s="203">
        <f>SUM(C59:C61)</f>
        <v>200</v>
      </c>
    </row>
    <row r="63" spans="1:3" ht="22.5" customHeight="1" thickBot="1">
      <c r="A63" s="224" t="s">
        <v>201</v>
      </c>
      <c r="B63" s="225"/>
      <c r="C63" s="226">
        <v>100</v>
      </c>
    </row>
    <row r="64" spans="1:3" ht="15.75">
      <c r="A64" s="237" t="s">
        <v>336</v>
      </c>
      <c r="B64" s="238"/>
      <c r="C64" s="203">
        <f>SUM(C63)</f>
        <v>100</v>
      </c>
    </row>
    <row r="65" spans="1:3" ht="30.75" customHeight="1">
      <c r="A65" s="237" t="s">
        <v>337</v>
      </c>
      <c r="B65" s="238"/>
      <c r="C65" s="203">
        <v>100</v>
      </c>
    </row>
    <row r="66" spans="1:3" ht="22.5" customHeight="1">
      <c r="A66" s="237" t="s">
        <v>341</v>
      </c>
      <c r="B66" s="238"/>
      <c r="C66" s="203">
        <f>+C65+C64+C62+C58+C31</f>
        <v>1000</v>
      </c>
    </row>
  </sheetData>
  <sheetProtection/>
  <mergeCells count="24">
    <mergeCell ref="A62:B62"/>
    <mergeCell ref="A64:B64"/>
    <mergeCell ref="A65:B65"/>
    <mergeCell ref="A66:B66"/>
    <mergeCell ref="A59:B59"/>
    <mergeCell ref="A27:B27"/>
    <mergeCell ref="A28:B28"/>
    <mergeCell ref="A29:B29"/>
    <mergeCell ref="A30:B30"/>
    <mergeCell ref="C32:C33"/>
    <mergeCell ref="A58:B58"/>
    <mergeCell ref="A31:B31"/>
    <mergeCell ref="A32:B33"/>
    <mergeCell ref="A21:B22"/>
    <mergeCell ref="A24:B24"/>
    <mergeCell ref="A57:B57"/>
    <mergeCell ref="C56:C57"/>
    <mergeCell ref="A2:C2"/>
    <mergeCell ref="A1:C1"/>
    <mergeCell ref="B7:B8"/>
    <mergeCell ref="C7:C8"/>
    <mergeCell ref="A25:B25"/>
    <mergeCell ref="A26:B26"/>
    <mergeCell ref="A23:B23"/>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C55"/>
  <sheetViews>
    <sheetView zoomScale="90" zoomScaleNormal="90" zoomScalePageLayoutView="0" workbookViewId="0" topLeftCell="A3">
      <selection activeCell="A11" activeCellId="1" sqref="A11 A11"/>
    </sheetView>
  </sheetViews>
  <sheetFormatPr defaultColWidth="11.421875" defaultRowHeight="12.75"/>
  <cols>
    <col min="1" max="1" width="56.7109375" style="0" customWidth="1"/>
    <col min="2" max="2" width="29.140625" style="0" customWidth="1"/>
    <col min="3" max="3" width="20.28125" style="132" customWidth="1"/>
  </cols>
  <sheetData>
    <row r="1" spans="1:3" ht="31.5" customHeight="1">
      <c r="A1" s="239" t="s">
        <v>0</v>
      </c>
      <c r="B1" s="239"/>
      <c r="C1" s="239"/>
    </row>
    <row r="2" spans="1:3" ht="30" customHeight="1">
      <c r="A2" s="240" t="s">
        <v>345</v>
      </c>
      <c r="B2" s="240"/>
      <c r="C2" s="240"/>
    </row>
    <row r="3" spans="1:3" ht="32.25" customHeight="1">
      <c r="A3" s="130" t="s">
        <v>325</v>
      </c>
      <c r="B3" s="131" t="s">
        <v>102</v>
      </c>
      <c r="C3" s="104" t="s">
        <v>250</v>
      </c>
    </row>
    <row r="4" spans="1:3" ht="19.5" customHeight="1">
      <c r="A4" s="17" t="s">
        <v>162</v>
      </c>
      <c r="B4" s="133"/>
      <c r="C4" s="85"/>
    </row>
    <row r="5" spans="1:3" ht="19.5" customHeight="1">
      <c r="A5" s="32" t="s">
        <v>163</v>
      </c>
      <c r="B5" s="133">
        <v>17200000</v>
      </c>
      <c r="C5" s="87" t="s">
        <v>291</v>
      </c>
    </row>
    <row r="6" spans="1:3" ht="19.5" customHeight="1">
      <c r="A6" s="32" t="s">
        <v>164</v>
      </c>
      <c r="B6" s="134"/>
      <c r="C6" s="87"/>
    </row>
    <row r="7" spans="1:3" ht="19.5" customHeight="1">
      <c r="A7" s="32"/>
      <c r="B7" s="134"/>
      <c r="C7" s="87"/>
    </row>
    <row r="8" spans="1:3" ht="19.5" customHeight="1">
      <c r="A8" s="135"/>
      <c r="B8" s="136"/>
      <c r="C8" s="87"/>
    </row>
    <row r="9" spans="1:3" ht="19.5" customHeight="1">
      <c r="A9" s="304" t="s">
        <v>40</v>
      </c>
      <c r="B9" s="305"/>
      <c r="C9" s="305"/>
    </row>
    <row r="10" spans="1:3" ht="19.5" customHeight="1">
      <c r="A10" s="20" t="s">
        <v>165</v>
      </c>
      <c r="B10" s="28"/>
      <c r="C10" s="87"/>
    </row>
    <row r="11" spans="1:3" ht="40.5" customHeight="1">
      <c r="A11" s="20" t="s">
        <v>346</v>
      </c>
      <c r="B11" s="28"/>
      <c r="C11" s="87" t="s">
        <v>291</v>
      </c>
    </row>
    <row r="12" spans="1:3" ht="19.5" customHeight="1">
      <c r="A12" s="20" t="s">
        <v>166</v>
      </c>
      <c r="B12" s="28"/>
      <c r="C12" s="87" t="s">
        <v>291</v>
      </c>
    </row>
    <row r="13" spans="1:3" ht="19.5" customHeight="1">
      <c r="A13" s="20" t="s">
        <v>167</v>
      </c>
      <c r="B13" s="28"/>
      <c r="C13" s="87" t="s">
        <v>291</v>
      </c>
    </row>
    <row r="14" spans="1:3" ht="19.5" customHeight="1">
      <c r="A14" s="20" t="s">
        <v>168</v>
      </c>
      <c r="B14" s="28"/>
      <c r="C14" s="87" t="s">
        <v>291</v>
      </c>
    </row>
    <row r="15" spans="1:3" ht="19.5" customHeight="1">
      <c r="A15" s="20" t="s">
        <v>169</v>
      </c>
      <c r="B15" s="28"/>
      <c r="C15" s="87" t="s">
        <v>291</v>
      </c>
    </row>
    <row r="16" spans="1:3" ht="40.5" customHeight="1">
      <c r="A16" s="20" t="s">
        <v>306</v>
      </c>
      <c r="B16" s="31"/>
      <c r="C16" s="87">
        <v>50</v>
      </c>
    </row>
    <row r="17" spans="1:3" ht="36.75" customHeight="1">
      <c r="A17" s="20" t="s">
        <v>307</v>
      </c>
      <c r="B17" s="31"/>
      <c r="C17" s="87">
        <v>50</v>
      </c>
    </row>
    <row r="18" spans="1:3" ht="19.5" customHeight="1">
      <c r="A18" s="20" t="s">
        <v>170</v>
      </c>
      <c r="B18" s="28"/>
      <c r="C18" s="87">
        <v>50</v>
      </c>
    </row>
    <row r="19" spans="1:3" ht="19.5" customHeight="1">
      <c r="A19" s="20" t="s">
        <v>171</v>
      </c>
      <c r="B19" s="28"/>
      <c r="C19" s="87" t="s">
        <v>291</v>
      </c>
    </row>
    <row r="20" spans="1:3" ht="19.5" customHeight="1">
      <c r="A20" s="20" t="s">
        <v>172</v>
      </c>
      <c r="B20" s="28"/>
      <c r="C20" s="87" t="s">
        <v>291</v>
      </c>
    </row>
    <row r="21" spans="1:3" ht="26.25" customHeight="1">
      <c r="A21" s="20" t="s">
        <v>173</v>
      </c>
      <c r="B21" s="28"/>
      <c r="C21" s="87">
        <v>50</v>
      </c>
    </row>
    <row r="22" spans="1:3" ht="117" customHeight="1">
      <c r="A22" s="22" t="s">
        <v>174</v>
      </c>
      <c r="B22" s="137"/>
      <c r="C22" s="87">
        <v>100</v>
      </c>
    </row>
    <row r="23" spans="1:3" ht="19.5" customHeight="1">
      <c r="A23" s="34"/>
      <c r="B23" s="138"/>
      <c r="C23" s="86"/>
    </row>
    <row r="24" spans="1:3" ht="19.5" customHeight="1">
      <c r="A24" s="314" t="s">
        <v>42</v>
      </c>
      <c r="B24" s="315"/>
      <c r="C24" s="122">
        <f>SUM(C11:C22)</f>
        <v>300</v>
      </c>
    </row>
    <row r="25" spans="1:3" ht="19.5" customHeight="1">
      <c r="A25" s="258" t="s">
        <v>86</v>
      </c>
      <c r="B25" s="259"/>
      <c r="C25" s="259"/>
    </row>
    <row r="26" spans="1:3" ht="44.25" customHeight="1">
      <c r="A26" s="22" t="s">
        <v>44</v>
      </c>
      <c r="B26" s="28"/>
      <c r="C26" s="87">
        <v>10</v>
      </c>
    </row>
    <row r="27" spans="1:3" ht="19.5" customHeight="1">
      <c r="A27" s="22" t="s">
        <v>45</v>
      </c>
      <c r="B27" s="28"/>
      <c r="C27" s="87">
        <v>10</v>
      </c>
    </row>
    <row r="28" spans="1:3" ht="36.75" customHeight="1">
      <c r="A28" s="22" t="s">
        <v>47</v>
      </c>
      <c r="B28" s="28"/>
      <c r="C28" s="87">
        <v>10</v>
      </c>
    </row>
    <row r="29" spans="1:3" ht="19.5" customHeight="1">
      <c r="A29" s="22" t="s">
        <v>48</v>
      </c>
      <c r="B29" s="28"/>
      <c r="C29" s="87">
        <v>10</v>
      </c>
    </row>
    <row r="30" spans="1:3" ht="19.5" customHeight="1">
      <c r="A30" s="22" t="s">
        <v>50</v>
      </c>
      <c r="B30" s="28"/>
      <c r="C30" s="87">
        <v>10</v>
      </c>
    </row>
    <row r="31" spans="1:3" ht="19.5" customHeight="1">
      <c r="A31" s="22" t="s">
        <v>51</v>
      </c>
      <c r="B31" s="28"/>
      <c r="C31" s="87">
        <v>20</v>
      </c>
    </row>
    <row r="32" spans="1:3" ht="30">
      <c r="A32" s="22" t="s">
        <v>343</v>
      </c>
      <c r="B32" s="28"/>
      <c r="C32" s="87">
        <v>50</v>
      </c>
    </row>
    <row r="33" spans="1:3" ht="32.25" customHeight="1">
      <c r="A33" s="22" t="s">
        <v>308</v>
      </c>
      <c r="B33" s="28"/>
      <c r="C33" s="87">
        <v>20</v>
      </c>
    </row>
    <row r="34" spans="1:3" ht="32.25" customHeight="1">
      <c r="A34" s="29" t="s">
        <v>175</v>
      </c>
      <c r="B34" s="28"/>
      <c r="C34" s="87">
        <v>25</v>
      </c>
    </row>
    <row r="35" spans="1:3" ht="19.5" customHeight="1">
      <c r="A35" s="22" t="s">
        <v>54</v>
      </c>
      <c r="B35" s="28"/>
      <c r="C35" s="87">
        <v>20</v>
      </c>
    </row>
    <row r="36" spans="1:3" ht="19.5" customHeight="1">
      <c r="A36" s="29" t="s">
        <v>176</v>
      </c>
      <c r="B36" s="28"/>
      <c r="C36" s="87">
        <v>25</v>
      </c>
    </row>
    <row r="37" spans="1:3" ht="63" customHeight="1">
      <c r="A37" s="29" t="s">
        <v>326</v>
      </c>
      <c r="B37" s="28"/>
      <c r="C37" s="87">
        <v>25</v>
      </c>
    </row>
    <row r="38" spans="1:3" ht="19.5" customHeight="1">
      <c r="A38" s="22" t="s">
        <v>177</v>
      </c>
      <c r="B38" s="28"/>
      <c r="C38" s="87">
        <v>25</v>
      </c>
    </row>
    <row r="39" spans="1:3" ht="19.5" customHeight="1">
      <c r="A39" s="30" t="s">
        <v>178</v>
      </c>
      <c r="B39" s="28"/>
      <c r="C39" s="87">
        <v>20</v>
      </c>
    </row>
    <row r="40" spans="1:3" ht="53.25" customHeight="1">
      <c r="A40" s="20" t="s">
        <v>179</v>
      </c>
      <c r="B40" s="28"/>
      <c r="C40" s="87">
        <v>20</v>
      </c>
    </row>
    <row r="41" spans="1:3" ht="19.5" customHeight="1">
      <c r="A41" s="22"/>
      <c r="B41" s="28"/>
      <c r="C41" s="87"/>
    </row>
    <row r="42" spans="1:3" ht="19.5" customHeight="1">
      <c r="A42" s="35" t="s">
        <v>151</v>
      </c>
      <c r="B42" s="28"/>
      <c r="C42" s="87"/>
    </row>
    <row r="43" spans="1:3" ht="89.25" customHeight="1">
      <c r="A43" s="36" t="s">
        <v>180</v>
      </c>
      <c r="B43" s="28"/>
      <c r="C43" s="87"/>
    </row>
    <row r="44" spans="1:3" ht="234" customHeight="1" thickBot="1">
      <c r="A44" s="37" t="s">
        <v>181</v>
      </c>
      <c r="B44" s="28"/>
      <c r="C44" s="87" t="s">
        <v>291</v>
      </c>
    </row>
    <row r="45" spans="1:3" ht="19.5" customHeight="1" thickBot="1">
      <c r="A45" s="308" t="s">
        <v>339</v>
      </c>
      <c r="B45" s="309"/>
      <c r="C45" s="227">
        <f>SUM(C26:C44)</f>
        <v>300</v>
      </c>
    </row>
    <row r="46" spans="1:3" ht="19.5" customHeight="1" thickBot="1">
      <c r="A46" s="306" t="s">
        <v>59</v>
      </c>
      <c r="B46" s="307"/>
      <c r="C46" s="307"/>
    </row>
    <row r="47" spans="1:3" ht="19.5" customHeight="1">
      <c r="A47" s="310" t="s">
        <v>344</v>
      </c>
      <c r="B47" s="311"/>
      <c r="C47" s="234">
        <v>200</v>
      </c>
    </row>
    <row r="48" spans="1:3" ht="45" customHeight="1">
      <c r="A48" s="312"/>
      <c r="B48" s="313"/>
      <c r="C48" s="235"/>
    </row>
    <row r="49" spans="1:3" ht="19.5" customHeight="1">
      <c r="A49" s="33"/>
      <c r="B49" s="139"/>
      <c r="C49" s="85"/>
    </row>
    <row r="50" spans="1:3" ht="19.5" customHeight="1">
      <c r="A50" s="27" t="s">
        <v>100</v>
      </c>
      <c r="B50" s="140" t="s">
        <v>69</v>
      </c>
      <c r="C50" s="87" t="s">
        <v>251</v>
      </c>
    </row>
    <row r="51" spans="1:3" ht="19.5" customHeight="1">
      <c r="A51" s="237" t="s">
        <v>342</v>
      </c>
      <c r="B51" s="238"/>
      <c r="C51" s="203">
        <v>200</v>
      </c>
    </row>
    <row r="52" spans="1:3" ht="26.25" customHeight="1" thickBot="1">
      <c r="A52" s="224" t="s">
        <v>201</v>
      </c>
      <c r="B52" s="225"/>
      <c r="C52" s="226">
        <v>100</v>
      </c>
    </row>
    <row r="53" spans="1:3" ht="15.75">
      <c r="A53" s="237" t="s">
        <v>336</v>
      </c>
      <c r="B53" s="238"/>
      <c r="C53" s="203">
        <f>SUM(C52)</f>
        <v>100</v>
      </c>
    </row>
    <row r="54" spans="1:3" ht="15.75">
      <c r="A54" s="237" t="s">
        <v>337</v>
      </c>
      <c r="B54" s="238"/>
      <c r="C54" s="203">
        <v>100</v>
      </c>
    </row>
    <row r="55" spans="1:3" ht="15.75">
      <c r="A55" s="237" t="s">
        <v>341</v>
      </c>
      <c r="B55" s="238"/>
      <c r="C55" s="203">
        <f>+C54+C53+C51+C45+C24</f>
        <v>1000</v>
      </c>
    </row>
  </sheetData>
  <sheetProtection/>
  <mergeCells count="13">
    <mergeCell ref="A51:B51"/>
    <mergeCell ref="A53:B53"/>
    <mergeCell ref="A54:B54"/>
    <mergeCell ref="A55:B55"/>
    <mergeCell ref="A47:B48"/>
    <mergeCell ref="A24:B24"/>
    <mergeCell ref="C47:C48"/>
    <mergeCell ref="A1:C1"/>
    <mergeCell ref="A2:C2"/>
    <mergeCell ref="A9:C9"/>
    <mergeCell ref="A25:C25"/>
    <mergeCell ref="A46:C46"/>
    <mergeCell ref="A45:B4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L15"/>
  <sheetViews>
    <sheetView showGridLines="0" zoomScalePageLayoutView="0" workbookViewId="0" topLeftCell="A1">
      <selection activeCell="I14" sqref="I14"/>
    </sheetView>
  </sheetViews>
  <sheetFormatPr defaultColWidth="11.421875" defaultRowHeight="12.75"/>
  <cols>
    <col min="2" max="2" width="46.7109375" style="0" customWidth="1"/>
    <col min="3" max="3" width="0" style="0" hidden="1" customWidth="1"/>
    <col min="4" max="4" width="23.140625" style="0" customWidth="1"/>
    <col min="5" max="7" width="0" style="38" hidden="1" customWidth="1"/>
    <col min="8" max="8" width="16.8515625" style="0" customWidth="1"/>
    <col min="9" max="9" width="17.7109375" style="0" customWidth="1"/>
  </cols>
  <sheetData>
    <row r="2" spans="2:4" ht="18" customHeight="1">
      <c r="B2" s="316"/>
      <c r="C2" s="316"/>
      <c r="D2" s="316"/>
    </row>
    <row r="3" spans="2:9" ht="19.5" customHeight="1">
      <c r="B3" s="317" t="s">
        <v>182</v>
      </c>
      <c r="C3" s="317"/>
      <c r="D3" s="317"/>
      <c r="E3" s="317"/>
      <c r="F3" s="317"/>
      <c r="G3" s="317"/>
      <c r="H3" s="317"/>
      <c r="I3" s="317"/>
    </row>
    <row r="4" spans="2:9" ht="12.75" customHeight="1">
      <c r="B4" s="318" t="s">
        <v>76</v>
      </c>
      <c r="C4" s="318"/>
      <c r="D4" s="318"/>
      <c r="E4" s="39"/>
      <c r="F4" s="39"/>
      <c r="G4" s="39"/>
      <c r="H4" s="40"/>
      <c r="I4" s="40"/>
    </row>
    <row r="5" spans="2:9" ht="19.5" customHeight="1">
      <c r="B5" s="317" t="s">
        <v>183</v>
      </c>
      <c r="C5" s="317"/>
      <c r="D5" s="317"/>
      <c r="E5" s="317"/>
      <c r="F5" s="317"/>
      <c r="G5" s="317"/>
      <c r="H5" s="317"/>
      <c r="I5" s="317"/>
    </row>
    <row r="6" spans="2:9" ht="20.25" customHeight="1">
      <c r="B6" s="319" t="s">
        <v>184</v>
      </c>
      <c r="C6" s="319"/>
      <c r="D6" s="319"/>
      <c r="E6" s="319"/>
      <c r="F6" s="319"/>
      <c r="G6" s="319"/>
      <c r="H6" s="319"/>
      <c r="I6" s="319"/>
    </row>
    <row r="8" spans="2:9" ht="18">
      <c r="B8" s="41" t="s">
        <v>185</v>
      </c>
      <c r="C8" s="42" t="s">
        <v>186</v>
      </c>
      <c r="D8" s="43" t="s">
        <v>187</v>
      </c>
      <c r="E8" s="44" t="s">
        <v>188</v>
      </c>
      <c r="F8" s="45" t="s">
        <v>189</v>
      </c>
      <c r="G8" s="45" t="s">
        <v>189</v>
      </c>
      <c r="H8" s="43" t="s">
        <v>190</v>
      </c>
      <c r="I8" s="46" t="s">
        <v>42</v>
      </c>
    </row>
    <row r="9" spans="2:9" ht="27" customHeight="1">
      <c r="B9" s="47" t="s">
        <v>191</v>
      </c>
      <c r="C9" s="48"/>
      <c r="D9" s="170" t="e">
        <f>+'TODO RIESGO DAÑOS'!#REF!*1.5/1000+'TODO RIESGO DAÑOS'!#REF!*1.5/2000</f>
        <v>#REF!</v>
      </c>
      <c r="E9" s="171"/>
      <c r="F9" s="171"/>
      <c r="G9" s="171"/>
      <c r="H9" s="170" t="e">
        <f>+D9*0.19</f>
        <v>#REF!</v>
      </c>
      <c r="I9" s="172" t="e">
        <f>+D9+H9</f>
        <v>#REF!</v>
      </c>
    </row>
    <row r="10" spans="2:9" ht="27" customHeight="1">
      <c r="B10" s="49" t="s">
        <v>192</v>
      </c>
      <c r="C10" s="49"/>
      <c r="D10" s="170">
        <f>30000000*4%</f>
        <v>1200000</v>
      </c>
      <c r="E10" s="173"/>
      <c r="F10" s="173"/>
      <c r="G10" s="173"/>
      <c r="H10" s="170">
        <f>+D10*0.19</f>
        <v>228000</v>
      </c>
      <c r="I10" s="172">
        <f>+D10+H10</f>
        <v>1428000</v>
      </c>
    </row>
    <row r="11" spans="2:9" ht="27" customHeight="1">
      <c r="B11" s="49" t="s">
        <v>193</v>
      </c>
      <c r="C11" s="50">
        <f>+'[1]Daños Materiales'!D38</f>
        <v>0</v>
      </c>
      <c r="D11" s="170">
        <f>+RCE!B6*5/1000</f>
        <v>500000</v>
      </c>
      <c r="E11" s="173">
        <f>+D11*122/365*1.1</f>
        <v>183835.6164383562</v>
      </c>
      <c r="F11" s="173">
        <f>+D11*153/365*1.1</f>
        <v>230547.94520547948</v>
      </c>
      <c r="G11" s="173">
        <f>+D11*183/365*1.1</f>
        <v>275753.4246575342</v>
      </c>
      <c r="H11" s="170">
        <f>+D11*0.19</f>
        <v>95000</v>
      </c>
      <c r="I11" s="172">
        <f>+D11+H11</f>
        <v>595000</v>
      </c>
    </row>
    <row r="12" spans="2:9" ht="27" customHeight="1">
      <c r="B12" s="51" t="s">
        <v>194</v>
      </c>
      <c r="C12" s="52">
        <f>+'[1]Daños Materiales'!D132</f>
        <v>0</v>
      </c>
      <c r="D12" s="170">
        <f>+'AUTOMOVILES '!B5*3.5%</f>
        <v>602000</v>
      </c>
      <c r="E12" s="174">
        <f>+D12*122/365*1.1</f>
        <v>221338.08219178082</v>
      </c>
      <c r="F12" s="174">
        <f>+D12*153/365*1.1</f>
        <v>277579.7260273973</v>
      </c>
      <c r="G12" s="174">
        <f>+D12*183/365*1.1</f>
        <v>332007.12328767125</v>
      </c>
      <c r="H12" s="170">
        <f>+D12*0.19</f>
        <v>114380</v>
      </c>
      <c r="I12" s="172">
        <f>+D12+H12</f>
        <v>716380</v>
      </c>
    </row>
    <row r="13" spans="2:9" ht="27" customHeight="1">
      <c r="B13" s="54" t="s">
        <v>195</v>
      </c>
      <c r="C13" s="53" t="e">
        <f>+'[1]Daños Materiales'!#REF!</f>
        <v>#REF!</v>
      </c>
      <c r="D13" s="175">
        <f>700000000*3.8%</f>
        <v>26600000</v>
      </c>
      <c r="E13" s="176">
        <f>+D13*122/365*1.1</f>
        <v>9780054.79452055</v>
      </c>
      <c r="F13" s="176">
        <f>+D13*153/365*1.1</f>
        <v>12265150.684931507</v>
      </c>
      <c r="G13" s="176">
        <f>+D13*183/365*1.1</f>
        <v>14670082.191780822</v>
      </c>
      <c r="H13" s="170">
        <f>+D13*0.19</f>
        <v>5054000</v>
      </c>
      <c r="I13" s="172">
        <f>+D13+H13</f>
        <v>31654000</v>
      </c>
    </row>
    <row r="14" spans="2:9" ht="24.75" customHeight="1">
      <c r="B14" s="320" t="s">
        <v>196</v>
      </c>
      <c r="C14" s="320"/>
      <c r="D14" s="320"/>
      <c r="E14" s="320"/>
      <c r="F14" s="320"/>
      <c r="G14" s="320"/>
      <c r="H14" s="320"/>
      <c r="I14" s="55" t="e">
        <f>SUM(I9:I13)</f>
        <v>#REF!</v>
      </c>
    </row>
    <row r="15" spans="2:12" ht="18">
      <c r="B15" s="56"/>
      <c r="I15" s="177" t="e">
        <f>+I14/12*11</f>
        <v>#REF!</v>
      </c>
      <c r="J15">
        <v>31322779</v>
      </c>
      <c r="K15" s="178" t="e">
        <f>+J15/I15</f>
        <v>#REF!</v>
      </c>
      <c r="L15" t="e">
        <f>+K15*11</f>
        <v>#REF!</v>
      </c>
    </row>
  </sheetData>
  <sheetProtection selectLockedCells="1" selectUnlockedCells="1"/>
  <mergeCells count="6">
    <mergeCell ref="B2:D2"/>
    <mergeCell ref="B3:I3"/>
    <mergeCell ref="B4:D4"/>
    <mergeCell ref="B5:I5"/>
    <mergeCell ref="B6:I6"/>
    <mergeCell ref="B14:H14"/>
  </mergeCells>
  <printOptions horizontalCentered="1"/>
  <pageMargins left="0.9055555555555556" right="0.9055555555555556" top="1.1416666666666666" bottom="0.7479166666666667" header="0.5118055555555555" footer="0.5118055555555555"/>
  <pageSetup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Constanza Henao Vanegas</cp:lastModifiedBy>
  <cp:lastPrinted>2016-05-03T19:26:33Z</cp:lastPrinted>
  <dcterms:created xsi:type="dcterms:W3CDTF">2016-05-03T01:32:25Z</dcterms:created>
  <dcterms:modified xsi:type="dcterms:W3CDTF">2022-07-27T14:26:07Z</dcterms:modified>
  <cp:category/>
  <cp:version/>
  <cp:contentType/>
  <cp:contentStatus/>
</cp:coreProperties>
</file>